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195" windowWidth="19320" windowHeight="11760" tabRatio="820" firstSheet="1" activeTab="2"/>
  </bookViews>
  <sheets>
    <sheet name="Conseils 2017" sheetId="1" r:id="rId1"/>
    <sheet name="Multi-District 103" sheetId="2" r:id="rId2"/>
    <sheet name="Répartion M.D." sheetId="3" r:id="rId3"/>
    <sheet name="Graphe 1 National" sheetId="4" r:id="rId4"/>
    <sheet name="Graphe 2 National" sheetId="5" r:id="rId5"/>
    <sheet name="% Participation" sheetId="6" r:id="rId6"/>
  </sheets>
  <definedNames>
    <definedName name="_xlnm.Print_Area" localSheetId="0">'Conseils 2017'!$A$1:$D$39</definedName>
    <definedName name="_xlnm.Print_Area" localSheetId="1">'Multi-District 103'!$A$1:$K$223</definedName>
    <definedName name="_xlnm.Print_Area" localSheetId="2">'Répartion M.D.'!$A$1:$H$39</definedName>
  </definedNames>
  <calcPr fullCalcOnLoad="1"/>
</workbook>
</file>

<file path=xl/sharedStrings.xml><?xml version="1.0" encoding="utf-8"?>
<sst xmlns="http://schemas.openxmlformats.org/spreadsheetml/2006/main" count="253" uniqueCount="126">
  <si>
    <t>Dons €</t>
  </si>
  <si>
    <t>Dons nat.</t>
  </si>
  <si>
    <t>H don</t>
  </si>
  <si>
    <t>Total</t>
  </si>
  <si>
    <t>dons € + nature</t>
  </si>
  <si>
    <t xml:space="preserve"> A - ACTIONS LOCALES</t>
  </si>
  <si>
    <t>C - ACTIONS INTERNATIONALES</t>
  </si>
  <si>
    <t>ENFANCE / JEUNESSE</t>
  </si>
  <si>
    <t>MALVOYANTS</t>
  </si>
  <si>
    <t>MALADES et RECHERCHE</t>
  </si>
  <si>
    <t>ENVIRONNEMENT</t>
  </si>
  <si>
    <t>TELETHON</t>
  </si>
  <si>
    <t>MEDICO</t>
  </si>
  <si>
    <t>AIDE PAYS ETRANGERS</t>
  </si>
  <si>
    <t>L.C.I.F</t>
  </si>
  <si>
    <t>Total  C</t>
  </si>
  <si>
    <t>Total B</t>
  </si>
  <si>
    <t>Total A</t>
  </si>
  <si>
    <t>Rubrique</t>
  </si>
  <si>
    <t>Medico</t>
  </si>
  <si>
    <t>Grand total</t>
  </si>
  <si>
    <t>FAMILLE / CITE</t>
  </si>
  <si>
    <t>AUTRES HANDICAPS</t>
  </si>
  <si>
    <t>CULTURES</t>
  </si>
  <si>
    <t>ACTION DE DISTRICT</t>
  </si>
  <si>
    <t>Action Nationale en cours</t>
  </si>
  <si>
    <t>Actions Nationales Antérieures</t>
  </si>
  <si>
    <t>Opération secours National</t>
  </si>
  <si>
    <t>B - ACTIONS NATIONALES</t>
  </si>
  <si>
    <t>Action nationale en cours</t>
  </si>
  <si>
    <t>Téléthon</t>
  </si>
  <si>
    <t>District</t>
  </si>
  <si>
    <t>Centre</t>
  </si>
  <si>
    <t>Côte d'azur-Corse</t>
  </si>
  <si>
    <t>Est</t>
  </si>
  <si>
    <t>Ile de France-Paris</t>
  </si>
  <si>
    <t>Nord</t>
  </si>
  <si>
    <t>Normandie</t>
  </si>
  <si>
    <t>Ouest</t>
  </si>
  <si>
    <t>Sud</t>
  </si>
  <si>
    <t>Total Multi-District</t>
  </si>
  <si>
    <t>Grand Total Multi-District</t>
  </si>
  <si>
    <t>Actions Locales</t>
  </si>
  <si>
    <t>Actions Nationales</t>
  </si>
  <si>
    <t>Actions Internationales</t>
  </si>
  <si>
    <t>Total Local</t>
  </si>
  <si>
    <t>Total National</t>
  </si>
  <si>
    <t>Total International</t>
  </si>
  <si>
    <t>L C I F</t>
  </si>
  <si>
    <t>Heures de dons de soi pour délégation, congrès, convention</t>
  </si>
  <si>
    <t xml:space="preserve"> </t>
  </si>
  <si>
    <t>Effectifs</t>
  </si>
  <si>
    <t>Dons en €</t>
  </si>
  <si>
    <t>€ + Nature</t>
  </si>
  <si>
    <t>FONDS  FLCF versés cette année</t>
  </si>
  <si>
    <t>Effectifs déclarés</t>
  </si>
  <si>
    <t>Actions nationales antérieures</t>
  </si>
  <si>
    <t>FLCF Sommes versées en réserve cette année</t>
  </si>
  <si>
    <t>% Don en €</t>
  </si>
  <si>
    <t>Dons en € + Nature</t>
  </si>
  <si>
    <t>Heures don de soi</t>
  </si>
  <si>
    <t>Centre-Est</t>
  </si>
  <si>
    <t>Centre-Ouest</t>
  </si>
  <si>
    <t>Centre-Sud</t>
  </si>
  <si>
    <t>Ile de France-Est</t>
  </si>
  <si>
    <t>Ile de France-Ouest</t>
  </si>
  <si>
    <t>Sud-Est</t>
  </si>
  <si>
    <t>Sud-Ouest</t>
  </si>
  <si>
    <t>% Heures</t>
  </si>
  <si>
    <t>% € + Nature</t>
  </si>
  <si>
    <t xml:space="preserve">Dons en  Nature </t>
  </si>
  <si>
    <t xml:space="preserve">Heures </t>
  </si>
  <si>
    <t>Famille/Cité</t>
  </si>
  <si>
    <t>Enfance/Jeunesse</t>
  </si>
  <si>
    <t>Environnement</t>
  </si>
  <si>
    <t>Malades/Recherche</t>
  </si>
  <si>
    <t>Malvoyants</t>
  </si>
  <si>
    <t>Autres Handicaps</t>
  </si>
  <si>
    <t>Cultures</t>
  </si>
  <si>
    <t>Action de district</t>
  </si>
  <si>
    <t>Aide Etranger</t>
  </si>
  <si>
    <t xml:space="preserve"> Opération secours national</t>
  </si>
  <si>
    <t>Si vous détectez une anomalie ou une erreur, merci de me le signaler</t>
  </si>
  <si>
    <t>CONSEILS</t>
  </si>
  <si>
    <t xml:space="preserve">Contact : 02 96 23 10 39     ou   06 75 21 58 47 </t>
  </si>
  <si>
    <t>Cordialement                                                                   Jean-Claude NOËL</t>
  </si>
  <si>
    <t xml:space="preserve">                                                                                     </t>
  </si>
  <si>
    <t>dons par membre</t>
  </si>
  <si>
    <t>Total Délég-Cabinet</t>
  </si>
  <si>
    <r>
      <t xml:space="preserve">                                           </t>
    </r>
    <r>
      <rPr>
        <b/>
        <sz val="10"/>
        <rFont val="Arial"/>
        <family val="2"/>
      </rPr>
      <t>Matrice nationale de compilation des Livres Blancs</t>
    </r>
  </si>
  <si>
    <r>
      <t xml:space="preserve"> L</t>
    </r>
    <r>
      <rPr>
        <b/>
        <sz val="10"/>
        <rFont val="Arial"/>
        <family val="2"/>
      </rPr>
      <t>es formules</t>
    </r>
    <r>
      <rPr>
        <sz val="10"/>
        <rFont val="Arial"/>
        <family val="2"/>
      </rPr>
      <t xml:space="preserve"> de calcul parties jaune du document sont protégées, seule les parties blanches permettent les saisies et sont modifiables.</t>
    </r>
  </si>
  <si>
    <r>
      <t xml:space="preserve"> </t>
    </r>
    <r>
      <rPr>
        <b/>
        <sz val="10"/>
        <rFont val="Arial"/>
        <family val="2"/>
      </rPr>
      <t>- Reporter</t>
    </r>
    <r>
      <rPr>
        <sz val="10"/>
        <rFont val="Arial"/>
        <family val="2"/>
      </rPr>
      <t xml:space="preserve"> les données du Livre Blanc communiquées par les districts dans chaque partie blanche concernée.</t>
    </r>
  </si>
  <si>
    <t>Email:  jcmf.noel@orange.fr</t>
  </si>
  <si>
    <t xml:space="preserve">Marche à suivre   : </t>
  </si>
  <si>
    <t>En cas de difficulté, je suis à votre disposition pour vous apporter tous les renseignements complémentaires dont vous pourriez avoir besoin pour vous permettre d’établir ce document national .</t>
  </si>
  <si>
    <t>Lions Club :   SAINT BRIEUC Griffon  District OUEST</t>
  </si>
  <si>
    <t>Total Par Membre</t>
  </si>
  <si>
    <t>DISTRICT</t>
  </si>
  <si>
    <t xml:space="preserve">Nombre </t>
  </si>
  <si>
    <t>LB  Reçu</t>
  </si>
  <si>
    <t xml:space="preserve">  LB Non Reçu</t>
  </si>
  <si>
    <t>% LB Reçu</t>
  </si>
  <si>
    <t>de Clubs</t>
  </si>
  <si>
    <t>Cote Azur/Corse</t>
  </si>
  <si>
    <t>Centre Est</t>
  </si>
  <si>
    <t>Centre Ouest</t>
  </si>
  <si>
    <t>Centre Sud</t>
  </si>
  <si>
    <t>EST</t>
  </si>
  <si>
    <t>Idf Est</t>
  </si>
  <si>
    <t>Idf Ouest</t>
  </si>
  <si>
    <t>Idf Paris</t>
  </si>
  <si>
    <t>OUEST</t>
  </si>
  <si>
    <t>SUD</t>
  </si>
  <si>
    <t>Sud Est</t>
  </si>
  <si>
    <t>Sud Ouest</t>
  </si>
  <si>
    <t xml:space="preserve">TOTAL </t>
  </si>
  <si>
    <t>TAUX DE PARTICIPATION NATIONAL</t>
  </si>
  <si>
    <r>
      <t xml:space="preserve">Ce document réservé au </t>
    </r>
    <r>
      <rPr>
        <b/>
        <sz val="10"/>
        <rFont val="Arial"/>
        <family val="2"/>
      </rPr>
      <t>Président de la Commission Nationale Humanitaire</t>
    </r>
    <r>
      <rPr>
        <sz val="10"/>
        <rFont val="Arial"/>
        <family val="2"/>
      </rPr>
      <t xml:space="preserve"> ou à un compilateur désigné, permet la saisie automatique  dans les onglets  Répartition Multi - Districts, Graphe 1 et 2 et % participation.</t>
    </r>
  </si>
  <si>
    <t>Onglets  Multi-District 103 et % Participation</t>
  </si>
  <si>
    <r>
      <t>Les Onglets : Répartition M. D., Graphe 1 National et Graphe 2 National</t>
    </r>
    <r>
      <rPr>
        <sz val="10"/>
        <rFont val="Arial"/>
        <family val="0"/>
      </rPr>
      <t xml:space="preserve"> sont complétés  automatiquement</t>
    </r>
  </si>
  <si>
    <t>La totalisation est automatique pour chaque action, Locale, Nationale, Internationale ainsi que la globalisation de chaque zone dans les onglets Multi- Districts103 et Répartition Multi-Districts et Graphes, % Particpation.</t>
  </si>
  <si>
    <t xml:space="preserve">Bilan de la participation des clubs à l'établissement </t>
  </si>
  <si>
    <t>LIVRE BLANC du MULTI DISTRICT 103 FRANCE    Année : 2017-2018</t>
  </si>
  <si>
    <t>en    2018</t>
  </si>
  <si>
    <t>au 30/6/18</t>
  </si>
  <si>
    <t>du Livre Blanc national 2017 - 2018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</si>
</sst>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€&quot;"/>
  </numFmts>
  <fonts count="7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2"/>
      <color indexed="18"/>
      <name val="Arial"/>
      <family val="2"/>
    </font>
    <font>
      <sz val="10"/>
      <color indexed="18"/>
      <name val="Arial"/>
      <family val="2"/>
    </font>
    <font>
      <b/>
      <sz val="14"/>
      <color indexed="18"/>
      <name val="Arial"/>
      <family val="2"/>
    </font>
    <font>
      <b/>
      <sz val="10"/>
      <color indexed="18"/>
      <name val="Arial"/>
      <family val="2"/>
    </font>
    <font>
      <b/>
      <sz val="11"/>
      <color indexed="18"/>
      <name val="Arial"/>
      <family val="2"/>
    </font>
    <font>
      <b/>
      <sz val="1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indexed="10"/>
      <name val="Arial"/>
      <family val="2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b/>
      <sz val="11"/>
      <color indexed="10"/>
      <name val="Arial"/>
      <family val="2"/>
    </font>
    <font>
      <b/>
      <sz val="16"/>
      <color indexed="10"/>
      <name val="Arial"/>
      <family val="2"/>
    </font>
    <font>
      <sz val="11"/>
      <name val="Arial"/>
      <family val="0"/>
    </font>
    <font>
      <b/>
      <i/>
      <sz val="11"/>
      <color indexed="10"/>
      <name val="Arial"/>
      <family val="2"/>
    </font>
    <font>
      <i/>
      <sz val="11"/>
      <color indexed="10"/>
      <name val="Arial"/>
      <family val="2"/>
    </font>
    <font>
      <b/>
      <u val="single"/>
      <sz val="10"/>
      <name val="Arial"/>
      <family val="2"/>
    </font>
    <font>
      <b/>
      <sz val="14"/>
      <color indexed="10"/>
      <name val="Arial"/>
      <family val="2"/>
    </font>
    <font>
      <sz val="14"/>
      <color indexed="10"/>
      <name val="Arial"/>
      <family val="2"/>
    </font>
    <font>
      <sz val="12"/>
      <name val="Arial"/>
      <family val="2"/>
    </font>
    <font>
      <b/>
      <i/>
      <sz val="12"/>
      <color indexed="10"/>
      <name val="Arial"/>
      <family val="2"/>
    </font>
    <font>
      <sz val="9.25"/>
      <color indexed="8"/>
      <name val="Arial"/>
      <family val="0"/>
    </font>
    <font>
      <sz val="11"/>
      <color indexed="8"/>
      <name val="Arial"/>
      <family val="0"/>
    </font>
    <font>
      <sz val="10.25"/>
      <color indexed="8"/>
      <name val="Arial"/>
      <family val="0"/>
    </font>
    <font>
      <sz val="8.95"/>
      <color indexed="8"/>
      <name val="Arial"/>
      <family val="0"/>
    </font>
    <font>
      <sz val="9.75"/>
      <color indexed="8"/>
      <name val="Arial"/>
      <family val="0"/>
    </font>
    <font>
      <sz val="9.5"/>
      <color indexed="8"/>
      <name val="Arial"/>
      <family val="0"/>
    </font>
    <font>
      <sz val="10.75"/>
      <color indexed="8"/>
      <name val="Arial"/>
      <family val="0"/>
    </font>
    <font>
      <sz val="9"/>
      <color indexed="8"/>
      <name val="Arial"/>
      <family val="0"/>
    </font>
    <font>
      <sz val="10.1"/>
      <color indexed="8"/>
      <name val="Arial"/>
      <family val="0"/>
    </font>
    <font>
      <sz val="11.5"/>
      <color indexed="8"/>
      <name val="Arial"/>
      <family val="0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8"/>
      <name val="Arial"/>
      <family val="0"/>
    </font>
    <font>
      <b/>
      <sz val="14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 style="medium"/>
      <right style="thin"/>
      <top style="medium"/>
      <bottom/>
    </border>
    <border>
      <left style="thin"/>
      <right style="thin"/>
      <top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 style="thin"/>
      <top/>
      <bottom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thin"/>
    </border>
    <border>
      <left style="thin"/>
      <right style="thin"/>
      <top style="medium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 style="medium"/>
      <right/>
      <top style="medium"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/>
      <bottom style="medium"/>
    </border>
    <border>
      <left style="thin"/>
      <right/>
      <top style="medium"/>
      <bottom style="medium"/>
    </border>
    <border>
      <left style="thin"/>
      <right/>
      <top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/>
    </border>
    <border>
      <left style="thin"/>
      <right/>
      <top style="thin"/>
      <bottom/>
    </border>
    <border>
      <left style="thin"/>
      <right/>
      <top style="thin"/>
      <bottom style="medium"/>
    </border>
    <border>
      <left style="thin"/>
      <right/>
      <top/>
      <bottom style="thin"/>
    </border>
    <border>
      <left style="medium"/>
      <right style="thin"/>
      <top style="thin"/>
      <bottom/>
    </border>
    <border>
      <left/>
      <right style="thin"/>
      <top style="thin"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/>
      <top style="medium"/>
      <bottom style="thin"/>
    </border>
    <border>
      <left/>
      <right style="thin"/>
      <top style="thin"/>
      <bottom style="medium"/>
    </border>
    <border>
      <left style="medium"/>
      <right style="medium"/>
      <top/>
      <bottom style="thin"/>
    </border>
    <border>
      <left style="medium"/>
      <right style="thin"/>
      <top/>
      <bottom style="thin"/>
    </border>
    <border>
      <left style="medium"/>
      <right/>
      <top style="thin"/>
      <bottom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/>
      <right style="medium"/>
      <top/>
      <bottom/>
    </border>
    <border>
      <left/>
      <right style="thin"/>
      <top style="medium"/>
      <bottom style="thin"/>
    </border>
    <border>
      <left/>
      <right style="thin"/>
      <top/>
      <bottom style="thin"/>
    </border>
    <border>
      <left style="medium"/>
      <right/>
      <top/>
      <bottom style="thin"/>
    </border>
    <border>
      <left/>
      <right style="thin"/>
      <top style="thin"/>
      <bottom style="thin"/>
    </border>
    <border>
      <left style="medium"/>
      <right style="medium"/>
      <top style="thin"/>
      <bottom/>
    </border>
    <border>
      <left/>
      <right/>
      <top style="medium"/>
      <bottom style="thin"/>
    </border>
    <border>
      <left style="thin"/>
      <right style="medium"/>
      <top/>
      <bottom style="thin"/>
    </border>
    <border>
      <left style="medium"/>
      <right style="medium"/>
      <top/>
      <bottom/>
    </border>
    <border>
      <left style="medium"/>
      <right/>
      <top style="medium"/>
      <bottom style="medium"/>
    </border>
    <border>
      <left style="thin"/>
      <right style="medium"/>
      <top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0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25" borderId="1" applyNumberFormat="0" applyAlignment="0" applyProtection="0"/>
    <xf numFmtId="0" fontId="61" fillId="0" borderId="2" applyNumberFormat="0" applyFill="0" applyAlignment="0" applyProtection="0"/>
    <xf numFmtId="0" fontId="0" fillId="26" borderId="3" applyNumberFormat="0" applyFont="0" applyAlignment="0" applyProtection="0"/>
    <xf numFmtId="0" fontId="62" fillId="27" borderId="1" applyNumberFormat="0" applyAlignment="0" applyProtection="0"/>
    <xf numFmtId="0" fontId="6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29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65" fillId="30" borderId="0" applyNumberFormat="0" applyBorder="0" applyAlignment="0" applyProtection="0"/>
    <xf numFmtId="0" fontId="66" fillId="25" borderId="4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5" applyNumberFormat="0" applyFill="0" applyAlignment="0" applyProtection="0"/>
    <xf numFmtId="0" fontId="70" fillId="0" borderId="6" applyNumberFormat="0" applyFill="0" applyAlignment="0" applyProtection="0"/>
    <xf numFmtId="0" fontId="71" fillId="0" borderId="7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8" applyNumberFormat="0" applyFill="0" applyAlignment="0" applyProtection="0"/>
    <xf numFmtId="0" fontId="73" fillId="31" borderId="9" applyNumberFormat="0" applyAlignment="0" applyProtection="0"/>
  </cellStyleXfs>
  <cellXfs count="388">
    <xf numFmtId="0" fontId="0" fillId="0" borderId="0" xfId="0" applyAlignment="1">
      <alignment/>
    </xf>
    <xf numFmtId="1" fontId="2" fillId="32" borderId="10" xfId="0" applyNumberFormat="1" applyFont="1" applyFill="1" applyBorder="1" applyAlignment="1">
      <alignment horizontal="center"/>
    </xf>
    <xf numFmtId="1" fontId="2" fillId="32" borderId="11" xfId="0" applyNumberFormat="1" applyFont="1" applyFill="1" applyBorder="1" applyAlignment="1">
      <alignment horizontal="center"/>
    </xf>
    <xf numFmtId="1" fontId="2" fillId="32" borderId="12" xfId="0" applyNumberFormat="1" applyFont="1" applyFill="1" applyBorder="1" applyAlignment="1">
      <alignment horizontal="center"/>
    </xf>
    <xf numFmtId="0" fontId="2" fillId="32" borderId="13" xfId="0" applyFont="1" applyFill="1" applyBorder="1" applyAlignment="1" applyProtection="1">
      <alignment horizontal="center"/>
      <protection/>
    </xf>
    <xf numFmtId="1" fontId="0" fillId="33" borderId="14" xfId="0" applyNumberFormat="1" applyFill="1" applyBorder="1" applyAlignment="1">
      <alignment horizontal="right"/>
    </xf>
    <xf numFmtId="1" fontId="0" fillId="33" borderId="15" xfId="0" applyNumberFormat="1" applyFill="1" applyBorder="1" applyAlignment="1">
      <alignment horizontal="right"/>
    </xf>
    <xf numFmtId="1" fontId="0" fillId="33" borderId="16" xfId="0" applyNumberFormat="1" applyFill="1" applyBorder="1" applyAlignment="1">
      <alignment horizontal="right"/>
    </xf>
    <xf numFmtId="1" fontId="0" fillId="33" borderId="17" xfId="0" applyNumberFormat="1" applyFill="1" applyBorder="1" applyAlignment="1">
      <alignment horizontal="right"/>
    </xf>
    <xf numFmtId="1" fontId="0" fillId="33" borderId="18" xfId="0" applyNumberFormat="1" applyFill="1" applyBorder="1" applyAlignment="1">
      <alignment horizontal="right"/>
    </xf>
    <xf numFmtId="1" fontId="0" fillId="33" borderId="19" xfId="0" applyNumberFormat="1" applyFill="1" applyBorder="1" applyAlignment="1">
      <alignment horizontal="right"/>
    </xf>
    <xf numFmtId="0" fontId="0" fillId="0" borderId="0" xfId="0" applyAlignment="1" applyProtection="1">
      <alignment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3" fillId="33" borderId="13" xfId="0" applyFont="1" applyFill="1" applyBorder="1" applyAlignment="1" applyProtection="1">
      <alignment horizontal="center" vertical="center"/>
      <protection/>
    </xf>
    <xf numFmtId="0" fontId="3" fillId="33" borderId="13" xfId="0" applyFont="1" applyFill="1" applyBorder="1" applyAlignment="1" applyProtection="1">
      <alignment horizontal="center" vertical="top" wrapText="1"/>
      <protection/>
    </xf>
    <xf numFmtId="0" fontId="2" fillId="33" borderId="20" xfId="0" applyFont="1" applyFill="1" applyBorder="1" applyAlignment="1" applyProtection="1">
      <alignment horizontal="center" vertical="center"/>
      <protection/>
    </xf>
    <xf numFmtId="1" fontId="0" fillId="0" borderId="21" xfId="0" applyNumberFormat="1" applyFont="1" applyFill="1" applyBorder="1" applyAlignment="1" applyProtection="1">
      <alignment/>
      <protection/>
    </xf>
    <xf numFmtId="1" fontId="0" fillId="0" borderId="22" xfId="0" applyNumberFormat="1" applyFont="1" applyFill="1" applyBorder="1" applyAlignment="1" applyProtection="1">
      <alignment/>
      <protection/>
    </xf>
    <xf numFmtId="1" fontId="0" fillId="0" borderId="0" xfId="0" applyNumberFormat="1" applyFont="1" applyFill="1" applyBorder="1" applyAlignment="1" applyProtection="1">
      <alignment/>
      <protection/>
    </xf>
    <xf numFmtId="10" fontId="16" fillId="0" borderId="16" xfId="51" applyNumberFormat="1" applyFont="1" applyFill="1" applyBorder="1" applyAlignment="1" applyProtection="1">
      <alignment horizontal="center"/>
      <protection/>
    </xf>
    <xf numFmtId="0" fontId="2" fillId="33" borderId="23" xfId="0" applyFont="1" applyFill="1" applyBorder="1" applyAlignment="1" applyProtection="1">
      <alignment horizontal="center" vertical="center"/>
      <protection/>
    </xf>
    <xf numFmtId="1" fontId="0" fillId="0" borderId="17" xfId="0" applyNumberFormat="1" applyFont="1" applyFill="1" applyBorder="1" applyAlignment="1" applyProtection="1">
      <alignment/>
      <protection/>
    </xf>
    <xf numFmtId="1" fontId="0" fillId="0" borderId="18" xfId="0" applyNumberFormat="1" applyFont="1" applyFill="1" applyBorder="1" applyAlignment="1" applyProtection="1">
      <alignment/>
      <protection/>
    </xf>
    <xf numFmtId="1" fontId="0" fillId="0" borderId="24" xfId="0" applyNumberFormat="1" applyFont="1" applyFill="1" applyBorder="1" applyAlignment="1" applyProtection="1">
      <alignment/>
      <protection/>
    </xf>
    <xf numFmtId="1" fontId="0" fillId="0" borderId="25" xfId="0" applyNumberFormat="1" applyFont="1" applyFill="1" applyBorder="1" applyAlignment="1" applyProtection="1">
      <alignment/>
      <protection/>
    </xf>
    <xf numFmtId="0" fontId="2" fillId="34" borderId="26" xfId="0" applyFont="1" applyFill="1" applyBorder="1" applyAlignment="1" applyProtection="1">
      <alignment/>
      <protection/>
    </xf>
    <xf numFmtId="1" fontId="2" fillId="34" borderId="27" xfId="0" applyNumberFormat="1" applyFont="1" applyFill="1" applyBorder="1" applyAlignment="1" applyProtection="1">
      <alignment/>
      <protection/>
    </xf>
    <xf numFmtId="1" fontId="2" fillId="34" borderId="28" xfId="0" applyNumberFormat="1" applyFont="1" applyFill="1" applyBorder="1" applyAlignment="1" applyProtection="1">
      <alignment/>
      <protection/>
    </xf>
    <xf numFmtId="1" fontId="2" fillId="34" borderId="29" xfId="0" applyNumberFormat="1" applyFont="1" applyFill="1" applyBorder="1" applyAlignment="1" applyProtection="1">
      <alignment/>
      <protection/>
    </xf>
    <xf numFmtId="9" fontId="2" fillId="34" borderId="28" xfId="51" applyFont="1" applyFill="1" applyBorder="1" applyAlignment="1" applyProtection="1">
      <alignment horizontal="center"/>
      <protection/>
    </xf>
    <xf numFmtId="10" fontId="18" fillId="34" borderId="30" xfId="51" applyNumberFormat="1" applyFont="1" applyFill="1" applyBorder="1" applyAlignment="1" applyProtection="1">
      <alignment horizontal="center"/>
      <protection/>
    </xf>
    <xf numFmtId="0" fontId="2" fillId="33" borderId="31" xfId="0" applyFont="1" applyFill="1" applyBorder="1" applyAlignment="1" applyProtection="1">
      <alignment horizontal="center" vertical="center"/>
      <protection/>
    </xf>
    <xf numFmtId="1" fontId="0" fillId="0" borderId="32" xfId="0" applyNumberFormat="1" applyFont="1" applyFill="1" applyBorder="1" applyAlignment="1" applyProtection="1">
      <alignment/>
      <protection/>
    </xf>
    <xf numFmtId="1" fontId="0" fillId="0" borderId="33" xfId="0" applyNumberFormat="1" applyFont="1" applyFill="1" applyBorder="1" applyAlignment="1" applyProtection="1">
      <alignment/>
      <protection/>
    </xf>
    <xf numFmtId="0" fontId="2" fillId="33" borderId="34" xfId="0" applyFont="1" applyFill="1" applyBorder="1" applyAlignment="1" applyProtection="1">
      <alignment horizontal="center" vertical="center"/>
      <protection/>
    </xf>
    <xf numFmtId="0" fontId="8" fillId="3" borderId="35" xfId="0" applyFont="1" applyFill="1" applyBorder="1" applyAlignment="1" applyProtection="1">
      <alignment/>
      <protection/>
    </xf>
    <xf numFmtId="9" fontId="0" fillId="0" borderId="36" xfId="51" applyFont="1" applyFill="1" applyBorder="1" applyAlignment="1" applyProtection="1">
      <alignment horizontal="center"/>
      <protection/>
    </xf>
    <xf numFmtId="0" fontId="0" fillId="0" borderId="37" xfId="0" applyFill="1" applyBorder="1" applyAlignment="1" applyProtection="1">
      <alignment horizontal="center" vertical="top" wrapText="1"/>
      <protection/>
    </xf>
    <xf numFmtId="0" fontId="0" fillId="0" borderId="29" xfId="0" applyFill="1" applyBorder="1" applyAlignment="1" applyProtection="1">
      <alignment horizontal="center" vertical="top" wrapText="1"/>
      <protection/>
    </xf>
    <xf numFmtId="0" fontId="0" fillId="0" borderId="38" xfId="0" applyFill="1" applyBorder="1" applyAlignment="1" applyProtection="1">
      <alignment horizontal="center" vertical="top" wrapText="1"/>
      <protection/>
    </xf>
    <xf numFmtId="0" fontId="0" fillId="35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center" vertical="top" wrapText="1"/>
      <protection/>
    </xf>
    <xf numFmtId="0" fontId="8" fillId="3" borderId="11" xfId="0" applyFont="1" applyFill="1" applyBorder="1" applyAlignment="1" applyProtection="1">
      <alignment/>
      <protection/>
    </xf>
    <xf numFmtId="164" fontId="8" fillId="3" borderId="10" xfId="0" applyNumberFormat="1" applyFont="1" applyFill="1" applyBorder="1" applyAlignment="1" applyProtection="1">
      <alignment/>
      <protection/>
    </xf>
    <xf numFmtId="164" fontId="8" fillId="3" borderId="39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9" fillId="0" borderId="0" xfId="0" applyFont="1" applyFill="1" applyBorder="1" applyAlignment="1" applyProtection="1">
      <alignment/>
      <protection/>
    </xf>
    <xf numFmtId="0" fontId="2" fillId="0" borderId="36" xfId="0" applyFont="1" applyBorder="1" applyAlignment="1" applyProtection="1">
      <alignment horizontal="center" vertical="center"/>
      <protection/>
    </xf>
    <xf numFmtId="0" fontId="0" fillId="0" borderId="40" xfId="0" applyFont="1" applyBorder="1" applyAlignment="1" applyProtection="1">
      <alignment/>
      <protection/>
    </xf>
    <xf numFmtId="0" fontId="6" fillId="0" borderId="18" xfId="0" applyFont="1" applyBorder="1" applyAlignment="1" applyProtection="1">
      <alignment/>
      <protection/>
    </xf>
    <xf numFmtId="164" fontId="6" fillId="33" borderId="18" xfId="0" applyNumberFormat="1" applyFont="1" applyFill="1" applyBorder="1" applyAlignment="1" applyProtection="1">
      <alignment/>
      <protection/>
    </xf>
    <xf numFmtId="0" fontId="6" fillId="0" borderId="40" xfId="0" applyFont="1" applyBorder="1" applyAlignment="1" applyProtection="1">
      <alignment/>
      <protection/>
    </xf>
    <xf numFmtId="1" fontId="6" fillId="0" borderId="0" xfId="0" applyNumberFormat="1" applyFont="1" applyFill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13" xfId="0" applyFont="1" applyBorder="1" applyAlignment="1" applyProtection="1">
      <alignment horizontal="center"/>
      <protection/>
    </xf>
    <xf numFmtId="0" fontId="17" fillId="0" borderId="13" xfId="0" applyFont="1" applyFill="1" applyBorder="1" applyAlignment="1" applyProtection="1">
      <alignment horizontal="center"/>
      <protection/>
    </xf>
    <xf numFmtId="0" fontId="2" fillId="0" borderId="31" xfId="0" applyFont="1" applyBorder="1" applyAlignment="1" applyProtection="1">
      <alignment/>
      <protection/>
    </xf>
    <xf numFmtId="9" fontId="2" fillId="0" borderId="42" xfId="0" applyNumberFormat="1" applyFont="1" applyBorder="1" applyAlignment="1" applyProtection="1">
      <alignment horizontal="center"/>
      <protection/>
    </xf>
    <xf numFmtId="9" fontId="2" fillId="0" borderId="41" xfId="0" applyNumberFormat="1" applyFont="1" applyBorder="1" applyAlignment="1" applyProtection="1">
      <alignment horizontal="center"/>
      <protection/>
    </xf>
    <xf numFmtId="10" fontId="18" fillId="0" borderId="41" xfId="0" applyNumberFormat="1" applyFont="1" applyBorder="1" applyAlignment="1" applyProtection="1">
      <alignment horizontal="center"/>
      <protection/>
    </xf>
    <xf numFmtId="0" fontId="2" fillId="0" borderId="23" xfId="0" applyFont="1" applyBorder="1" applyAlignment="1" applyProtection="1">
      <alignment/>
      <protection/>
    </xf>
    <xf numFmtId="10" fontId="18" fillId="0" borderId="42" xfId="0" applyNumberFormat="1" applyFont="1" applyBorder="1" applyAlignment="1" applyProtection="1">
      <alignment horizontal="center"/>
      <protection/>
    </xf>
    <xf numFmtId="0" fontId="2" fillId="0" borderId="26" xfId="0" applyFont="1" applyBorder="1" applyAlignment="1" applyProtection="1">
      <alignment/>
      <protection/>
    </xf>
    <xf numFmtId="9" fontId="2" fillId="0" borderId="43" xfId="0" applyNumberFormat="1" applyFont="1" applyBorder="1" applyAlignment="1" applyProtection="1">
      <alignment horizontal="center"/>
      <protection/>
    </xf>
    <xf numFmtId="10" fontId="18" fillId="0" borderId="43" xfId="0" applyNumberFormat="1" applyFont="1" applyBorder="1" applyAlignment="1" applyProtection="1">
      <alignment horizontal="center"/>
      <protection/>
    </xf>
    <xf numFmtId="0" fontId="0" fillId="0" borderId="0" xfId="0" applyFont="1" applyAlignment="1" applyProtection="1">
      <alignment horizontal="center" vertical="center" wrapText="1"/>
      <protection/>
    </xf>
    <xf numFmtId="1" fontId="0" fillId="0" borderId="0" xfId="0" applyNumberForma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0" fillId="32" borderId="44" xfId="0" applyFill="1" applyBorder="1" applyAlignment="1" applyProtection="1">
      <alignment horizontal="center"/>
      <protection/>
    </xf>
    <xf numFmtId="0" fontId="0" fillId="32" borderId="45" xfId="0" applyFill="1" applyBorder="1" applyAlignment="1" applyProtection="1">
      <alignment horizontal="center"/>
      <protection/>
    </xf>
    <xf numFmtId="0" fontId="0" fillId="32" borderId="30" xfId="0" applyFill="1" applyBorder="1" applyAlignment="1" applyProtection="1">
      <alignment horizontal="center"/>
      <protection/>
    </xf>
    <xf numFmtId="0" fontId="0" fillId="0" borderId="20" xfId="0" applyFill="1" applyBorder="1" applyAlignment="1" applyProtection="1">
      <alignment horizontal="right"/>
      <protection/>
    </xf>
    <xf numFmtId="0" fontId="0" fillId="0" borderId="20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right"/>
      <protection/>
    </xf>
    <xf numFmtId="0" fontId="0" fillId="32" borderId="46" xfId="0" applyFill="1" applyBorder="1" applyAlignment="1" applyProtection="1">
      <alignment horizontal="center"/>
      <protection/>
    </xf>
    <xf numFmtId="0" fontId="0" fillId="33" borderId="36" xfId="0" applyFill="1" applyBorder="1" applyAlignment="1" applyProtection="1">
      <alignment horizontal="right"/>
      <protection/>
    </xf>
    <xf numFmtId="0" fontId="0" fillId="33" borderId="47" xfId="0" applyFill="1" applyBorder="1" applyAlignment="1" applyProtection="1">
      <alignment horizontal="right"/>
      <protection/>
    </xf>
    <xf numFmtId="0" fontId="0" fillId="33" borderId="42" xfId="0" applyFill="1" applyBorder="1" applyAlignment="1" applyProtection="1">
      <alignment horizontal="center"/>
      <protection/>
    </xf>
    <xf numFmtId="0" fontId="0" fillId="33" borderId="18" xfId="0" applyFill="1" applyBorder="1" applyAlignment="1" applyProtection="1">
      <alignment horizontal="right"/>
      <protection/>
    </xf>
    <xf numFmtId="0" fontId="0" fillId="33" borderId="34" xfId="0" applyFill="1" applyBorder="1" applyAlignment="1" applyProtection="1">
      <alignment horizontal="right"/>
      <protection/>
    </xf>
    <xf numFmtId="0" fontId="0" fillId="33" borderId="37" xfId="0" applyFill="1" applyBorder="1" applyAlignment="1" applyProtection="1">
      <alignment horizontal="right"/>
      <protection/>
    </xf>
    <xf numFmtId="0" fontId="0" fillId="33" borderId="45" xfId="0" applyFill="1" applyBorder="1" applyAlignment="1" applyProtection="1">
      <alignment horizontal="right"/>
      <protection/>
    </xf>
    <xf numFmtId="0" fontId="2" fillId="32" borderId="10" xfId="0" applyFont="1" applyFill="1" applyBorder="1" applyAlignment="1" applyProtection="1">
      <alignment horizontal="center"/>
      <protection/>
    </xf>
    <xf numFmtId="0" fontId="2" fillId="32" borderId="39" xfId="0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/>
      <protection/>
    </xf>
    <xf numFmtId="0" fontId="0" fillId="33" borderId="14" xfId="0" applyFill="1" applyBorder="1" applyAlignment="1" applyProtection="1">
      <alignment horizontal="right"/>
      <protection/>
    </xf>
    <xf numFmtId="0" fontId="0" fillId="33" borderId="15" xfId="0" applyFill="1" applyBorder="1" applyAlignment="1" applyProtection="1">
      <alignment horizontal="right"/>
      <protection/>
    </xf>
    <xf numFmtId="0" fontId="0" fillId="33" borderId="16" xfId="0" applyFill="1" applyBorder="1" applyAlignment="1" applyProtection="1">
      <alignment horizontal="right"/>
      <protection/>
    </xf>
    <xf numFmtId="0" fontId="0" fillId="33" borderId="17" xfId="0" applyFill="1" applyBorder="1" applyAlignment="1" applyProtection="1">
      <alignment horizontal="right"/>
      <protection/>
    </xf>
    <xf numFmtId="0" fontId="0" fillId="33" borderId="19" xfId="0" applyFill="1" applyBorder="1" applyAlignment="1" applyProtection="1">
      <alignment horizontal="right"/>
      <protection/>
    </xf>
    <xf numFmtId="0" fontId="0" fillId="0" borderId="0" xfId="0" applyBorder="1" applyAlignment="1" applyProtection="1">
      <alignment horizontal="right"/>
      <protection/>
    </xf>
    <xf numFmtId="0" fontId="0" fillId="32" borderId="31" xfId="0" applyFill="1" applyBorder="1" applyAlignment="1" applyProtection="1">
      <alignment horizontal="center"/>
      <protection/>
    </xf>
    <xf numFmtId="0" fontId="0" fillId="33" borderId="21" xfId="0" applyFill="1" applyBorder="1" applyAlignment="1" applyProtection="1">
      <alignment horizontal="right"/>
      <protection/>
    </xf>
    <xf numFmtId="0" fontId="0" fillId="33" borderId="44" xfId="0" applyFill="1" applyBorder="1" applyAlignment="1" applyProtection="1">
      <alignment horizontal="right"/>
      <protection/>
    </xf>
    <xf numFmtId="0" fontId="0" fillId="33" borderId="20" xfId="0" applyFill="1" applyBorder="1" applyAlignment="1" applyProtection="1">
      <alignment horizontal="center"/>
      <protection/>
    </xf>
    <xf numFmtId="0" fontId="0" fillId="33" borderId="48" xfId="0" applyFill="1" applyBorder="1" applyAlignment="1" applyProtection="1">
      <alignment horizontal="right"/>
      <protection/>
    </xf>
    <xf numFmtId="0" fontId="2" fillId="0" borderId="0" xfId="0" applyFont="1" applyAlignment="1" applyProtection="1">
      <alignment/>
      <protection/>
    </xf>
    <xf numFmtId="0" fontId="0" fillId="32" borderId="48" xfId="0" applyFill="1" applyBorder="1" applyAlignment="1" applyProtection="1">
      <alignment/>
      <protection/>
    </xf>
    <xf numFmtId="0" fontId="0" fillId="32" borderId="37" xfId="0" applyFill="1" applyBorder="1" applyAlignment="1" applyProtection="1">
      <alignment/>
      <protection/>
    </xf>
    <xf numFmtId="0" fontId="0" fillId="32" borderId="49" xfId="0" applyFill="1" applyBorder="1" applyAlignment="1" applyProtection="1">
      <alignment/>
      <protection/>
    </xf>
    <xf numFmtId="0" fontId="2" fillId="32" borderId="50" xfId="0" applyFont="1" applyFill="1" applyBorder="1" applyAlignment="1" applyProtection="1">
      <alignment horizontal="center" vertical="center"/>
      <protection/>
    </xf>
    <xf numFmtId="0" fontId="2" fillId="32" borderId="51" xfId="0" applyFont="1" applyFill="1" applyBorder="1" applyAlignment="1" applyProtection="1">
      <alignment horizontal="center" vertical="center"/>
      <protection/>
    </xf>
    <xf numFmtId="0" fontId="0" fillId="32" borderId="28" xfId="0" applyFill="1" applyBorder="1" applyAlignment="1" applyProtection="1">
      <alignment/>
      <protection/>
    </xf>
    <xf numFmtId="0" fontId="0" fillId="32" borderId="27" xfId="0" applyFill="1" applyBorder="1" applyAlignment="1" applyProtection="1">
      <alignment/>
      <protection/>
    </xf>
    <xf numFmtId="0" fontId="0" fillId="33" borderId="52" xfId="0" applyFill="1" applyBorder="1" applyAlignment="1" applyProtection="1">
      <alignment horizontal="right"/>
      <protection/>
    </xf>
    <xf numFmtId="1" fontId="2" fillId="32" borderId="13" xfId="0" applyNumberFormat="1" applyFont="1" applyFill="1" applyBorder="1" applyAlignment="1" applyProtection="1">
      <alignment horizontal="center"/>
      <protection/>
    </xf>
    <xf numFmtId="0" fontId="0" fillId="35" borderId="0" xfId="0" applyFill="1" applyAlignment="1" applyProtection="1">
      <alignment/>
      <protection/>
    </xf>
    <xf numFmtId="0" fontId="2" fillId="0" borderId="20" xfId="0" applyFont="1" applyFill="1" applyBorder="1" applyAlignment="1" applyProtection="1">
      <alignment horizontal="center"/>
      <protection/>
    </xf>
    <xf numFmtId="0" fontId="0" fillId="32" borderId="13" xfId="0" applyFill="1" applyBorder="1" applyAlignment="1" applyProtection="1">
      <alignment horizontal="center"/>
      <protection/>
    </xf>
    <xf numFmtId="0" fontId="0" fillId="0" borderId="20" xfId="0" applyFill="1" applyBorder="1" applyAlignment="1" applyProtection="1">
      <alignment horizontal="center"/>
      <protection/>
    </xf>
    <xf numFmtId="1" fontId="0" fillId="33" borderId="16" xfId="0" applyNumberFormat="1" applyFill="1" applyBorder="1" applyAlignment="1" applyProtection="1">
      <alignment horizontal="right"/>
      <protection/>
    </xf>
    <xf numFmtId="1" fontId="0" fillId="33" borderId="17" xfId="0" applyNumberFormat="1" applyFill="1" applyBorder="1" applyAlignment="1" applyProtection="1">
      <alignment horizontal="right"/>
      <protection/>
    </xf>
    <xf numFmtId="1" fontId="0" fillId="33" borderId="19" xfId="0" applyNumberFormat="1" applyFill="1" applyBorder="1" applyAlignment="1" applyProtection="1">
      <alignment horizontal="right"/>
      <protection/>
    </xf>
    <xf numFmtId="0" fontId="7" fillId="0" borderId="0" xfId="0" applyFont="1" applyAlignment="1" applyProtection="1">
      <alignment/>
      <protection/>
    </xf>
    <xf numFmtId="0" fontId="15" fillId="32" borderId="13" xfId="0" applyFont="1" applyFill="1" applyBorder="1" applyAlignment="1" applyProtection="1">
      <alignment horizontal="center"/>
      <protection/>
    </xf>
    <xf numFmtId="0" fontId="0" fillId="32" borderId="30" xfId="0" applyFill="1" applyBorder="1" applyAlignment="1" applyProtection="1">
      <alignment/>
      <protection/>
    </xf>
    <xf numFmtId="0" fontId="0" fillId="32" borderId="44" xfId="0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0" fillId="32" borderId="53" xfId="0" applyFill="1" applyBorder="1" applyAlignment="1" applyProtection="1">
      <alignment/>
      <protection/>
    </xf>
    <xf numFmtId="0" fontId="0" fillId="32" borderId="46" xfId="0" applyFill="1" applyBorder="1" applyAlignment="1" applyProtection="1">
      <alignment/>
      <protection/>
    </xf>
    <xf numFmtId="1" fontId="0" fillId="33" borderId="54" xfId="0" applyNumberFormat="1" applyFill="1" applyBorder="1" applyAlignment="1" applyProtection="1">
      <alignment horizontal="center"/>
      <protection/>
    </xf>
    <xf numFmtId="1" fontId="0" fillId="33" borderId="55" xfId="0" applyNumberFormat="1" applyFill="1" applyBorder="1" applyAlignment="1" applyProtection="1">
      <alignment horizontal="right"/>
      <protection/>
    </xf>
    <xf numFmtId="1" fontId="0" fillId="33" borderId="42" xfId="0" applyNumberFormat="1" applyFill="1" applyBorder="1" applyAlignment="1" applyProtection="1">
      <alignment horizontal="center"/>
      <protection/>
    </xf>
    <xf numFmtId="0" fontId="0" fillId="33" borderId="32" xfId="0" applyFill="1" applyBorder="1" applyAlignment="1" applyProtection="1">
      <alignment horizontal="right"/>
      <protection/>
    </xf>
    <xf numFmtId="0" fontId="0" fillId="33" borderId="55" xfId="0" applyFill="1" applyBorder="1" applyAlignment="1" applyProtection="1">
      <alignment horizontal="right"/>
      <protection/>
    </xf>
    <xf numFmtId="0" fontId="0" fillId="32" borderId="31" xfId="0" applyFont="1" applyFill="1" applyBorder="1" applyAlignment="1" applyProtection="1">
      <alignment horizontal="center"/>
      <protection/>
    </xf>
    <xf numFmtId="0" fontId="0" fillId="32" borderId="23" xfId="0" applyFont="1" applyFill="1" applyBorder="1" applyAlignment="1" applyProtection="1">
      <alignment horizontal="center"/>
      <protection/>
    </xf>
    <xf numFmtId="0" fontId="0" fillId="32" borderId="56" xfId="0" applyFont="1" applyFill="1" applyBorder="1" applyAlignment="1" applyProtection="1">
      <alignment horizontal="center"/>
      <protection/>
    </xf>
    <xf numFmtId="0" fontId="0" fillId="32" borderId="50" xfId="0" applyFill="1" applyBorder="1" applyAlignment="1" applyProtection="1">
      <alignment horizontal="center"/>
      <protection/>
    </xf>
    <xf numFmtId="0" fontId="0" fillId="32" borderId="42" xfId="0" applyFill="1" applyBorder="1" applyAlignment="1" applyProtection="1">
      <alignment horizontal="center"/>
      <protection/>
    </xf>
    <xf numFmtId="0" fontId="0" fillId="32" borderId="54" xfId="0" applyFill="1" applyBorder="1" applyAlignment="1" applyProtection="1">
      <alignment horizontal="center"/>
      <protection/>
    </xf>
    <xf numFmtId="0" fontId="0" fillId="32" borderId="23" xfId="0" applyFill="1" applyBorder="1" applyAlignment="1" applyProtection="1">
      <alignment horizontal="center"/>
      <protection/>
    </xf>
    <xf numFmtId="0" fontId="0" fillId="32" borderId="41" xfId="0" applyFill="1" applyBorder="1" applyAlignment="1" applyProtection="1">
      <alignment horizontal="center"/>
      <protection/>
    </xf>
    <xf numFmtId="0" fontId="0" fillId="33" borderId="57" xfId="0" applyFill="1" applyBorder="1" applyAlignment="1" applyProtection="1">
      <alignment horizontal="center"/>
      <protection/>
    </xf>
    <xf numFmtId="0" fontId="0" fillId="33" borderId="58" xfId="0" applyFill="1" applyBorder="1" applyAlignment="1" applyProtection="1">
      <alignment horizontal="center"/>
      <protection/>
    </xf>
    <xf numFmtId="0" fontId="0" fillId="33" borderId="59" xfId="0" applyFill="1" applyBorder="1" applyAlignment="1" applyProtection="1">
      <alignment horizontal="center"/>
      <protection/>
    </xf>
    <xf numFmtId="0" fontId="0" fillId="33" borderId="60" xfId="0" applyFill="1" applyBorder="1" applyAlignment="1" applyProtection="1">
      <alignment horizontal="center"/>
      <protection/>
    </xf>
    <xf numFmtId="0" fontId="0" fillId="32" borderId="43" xfId="0" applyFill="1" applyBorder="1" applyAlignment="1" applyProtection="1">
      <alignment horizontal="center"/>
      <protection/>
    </xf>
    <xf numFmtId="0" fontId="0" fillId="0" borderId="31" xfId="0" applyFill="1" applyBorder="1" applyAlignment="1" applyProtection="1">
      <alignment horizontal="right"/>
      <protection locked="0"/>
    </xf>
    <xf numFmtId="0" fontId="0" fillId="0" borderId="15" xfId="0" applyFill="1" applyBorder="1" applyAlignment="1" applyProtection="1">
      <alignment horizontal="right"/>
      <protection locked="0"/>
    </xf>
    <xf numFmtId="0" fontId="0" fillId="0" borderId="61" xfId="0" applyFill="1" applyBorder="1" applyAlignment="1" applyProtection="1">
      <alignment horizontal="right"/>
      <protection locked="0"/>
    </xf>
    <xf numFmtId="0" fontId="0" fillId="0" borderId="16" xfId="0" applyFill="1" applyBorder="1" applyAlignment="1" applyProtection="1">
      <alignment horizontal="right"/>
      <protection locked="0"/>
    </xf>
    <xf numFmtId="0" fontId="0" fillId="0" borderId="55" xfId="0" applyFill="1" applyBorder="1" applyAlignment="1" applyProtection="1">
      <alignment horizontal="right"/>
      <protection locked="0"/>
    </xf>
    <xf numFmtId="0" fontId="0" fillId="0" borderId="18" xfId="0" applyFill="1" applyBorder="1" applyAlignment="1" applyProtection="1">
      <alignment horizontal="right"/>
      <protection locked="0"/>
    </xf>
    <xf numFmtId="0" fontId="0" fillId="0" borderId="34" xfId="0" applyFill="1" applyBorder="1" applyAlignment="1" applyProtection="1">
      <alignment horizontal="right"/>
      <protection locked="0"/>
    </xf>
    <xf numFmtId="0" fontId="0" fillId="0" borderId="17" xfId="0" applyFill="1" applyBorder="1" applyAlignment="1" applyProtection="1">
      <alignment horizontal="right"/>
      <protection locked="0"/>
    </xf>
    <xf numFmtId="0" fontId="0" fillId="0" borderId="19" xfId="0" applyFill="1" applyBorder="1" applyAlignment="1" applyProtection="1">
      <alignment horizontal="right"/>
      <protection locked="0"/>
    </xf>
    <xf numFmtId="0" fontId="0" fillId="0" borderId="62" xfId="0" applyFill="1" applyBorder="1" applyAlignment="1" applyProtection="1">
      <alignment horizontal="right"/>
      <protection locked="0"/>
    </xf>
    <xf numFmtId="0" fontId="0" fillId="0" borderId="63" xfId="0" applyFill="1" applyBorder="1" applyAlignment="1" applyProtection="1">
      <alignment horizontal="right"/>
      <protection locked="0"/>
    </xf>
    <xf numFmtId="0" fontId="0" fillId="0" borderId="14" xfId="0" applyFill="1" applyBorder="1" applyAlignment="1" applyProtection="1">
      <alignment horizontal="right"/>
      <protection locked="0"/>
    </xf>
    <xf numFmtId="0" fontId="0" fillId="0" borderId="64" xfId="0" applyFill="1" applyBorder="1" applyAlignment="1" applyProtection="1">
      <alignment horizontal="right"/>
      <protection locked="0"/>
    </xf>
    <xf numFmtId="0" fontId="0" fillId="0" borderId="24" xfId="0" applyFill="1" applyBorder="1" applyAlignment="1" applyProtection="1">
      <alignment horizontal="right"/>
      <protection locked="0"/>
    </xf>
    <xf numFmtId="0" fontId="0" fillId="0" borderId="49" xfId="0" applyFill="1" applyBorder="1" applyAlignment="1" applyProtection="1">
      <alignment horizontal="right"/>
      <protection locked="0"/>
    </xf>
    <xf numFmtId="0" fontId="0" fillId="0" borderId="37" xfId="0" applyFill="1" applyBorder="1" applyAlignment="1" applyProtection="1">
      <alignment horizontal="right"/>
      <protection locked="0"/>
    </xf>
    <xf numFmtId="0" fontId="0" fillId="0" borderId="44" xfId="0" applyFill="1" applyBorder="1" applyAlignment="1" applyProtection="1">
      <alignment horizontal="right"/>
      <protection locked="0"/>
    </xf>
    <xf numFmtId="0" fontId="0" fillId="0" borderId="48" xfId="0" applyFill="1" applyBorder="1" applyAlignment="1" applyProtection="1">
      <alignment horizontal="right"/>
      <protection locked="0"/>
    </xf>
    <xf numFmtId="0" fontId="0" fillId="0" borderId="23" xfId="0" applyFill="1" applyBorder="1" applyAlignment="1" applyProtection="1">
      <alignment horizontal="right"/>
      <protection locked="0"/>
    </xf>
    <xf numFmtId="0" fontId="0" fillId="0" borderId="63" xfId="0" applyFill="1" applyBorder="1" applyAlignment="1" applyProtection="1">
      <alignment horizontal="center"/>
      <protection locked="0"/>
    </xf>
    <xf numFmtId="0" fontId="0" fillId="0" borderId="23" xfId="0" applyFill="1" applyBorder="1" applyAlignment="1" applyProtection="1">
      <alignment horizontal="center"/>
      <protection locked="0"/>
    </xf>
    <xf numFmtId="0" fontId="0" fillId="0" borderId="17" xfId="0" applyFill="1" applyBorder="1" applyAlignment="1" applyProtection="1">
      <alignment horizontal="center"/>
      <protection locked="0"/>
    </xf>
    <xf numFmtId="0" fontId="0" fillId="0" borderId="54" xfId="0" applyFill="1" applyBorder="1" applyAlignment="1" applyProtection="1">
      <alignment horizontal="right"/>
      <protection locked="0"/>
    </xf>
    <xf numFmtId="1" fontId="0" fillId="0" borderId="54" xfId="0" applyNumberFormat="1" applyFill="1" applyBorder="1" applyAlignment="1" applyProtection="1">
      <alignment horizontal="right"/>
      <protection locked="0"/>
    </xf>
    <xf numFmtId="0" fontId="0" fillId="0" borderId="54" xfId="0" applyBorder="1" applyAlignment="1" applyProtection="1">
      <alignment/>
      <protection locked="0"/>
    </xf>
    <xf numFmtId="0" fontId="0" fillId="0" borderId="42" xfId="0" applyBorder="1" applyAlignment="1" applyProtection="1">
      <alignment/>
      <protection locked="0"/>
    </xf>
    <xf numFmtId="0" fontId="0" fillId="0" borderId="42" xfId="0" applyBorder="1" applyAlignment="1" applyProtection="1">
      <alignment horizontal="right"/>
      <protection locked="0"/>
    </xf>
    <xf numFmtId="0" fontId="0" fillId="0" borderId="65" xfId="0" applyBorder="1" applyAlignment="1" applyProtection="1">
      <alignment horizontal="right"/>
      <protection locked="0"/>
    </xf>
    <xf numFmtId="1" fontId="0" fillId="0" borderId="61" xfId="0" applyNumberFormat="1" applyFill="1" applyBorder="1" applyAlignment="1" applyProtection="1">
      <alignment horizontal="right"/>
      <protection locked="0"/>
    </xf>
    <xf numFmtId="1" fontId="0" fillId="0" borderId="15" xfId="0" applyNumberFormat="1" applyFill="1" applyBorder="1" applyAlignment="1" applyProtection="1">
      <alignment horizontal="right"/>
      <protection locked="0"/>
    </xf>
    <xf numFmtId="1" fontId="0" fillId="0" borderId="16" xfId="0" applyNumberFormat="1" applyFill="1" applyBorder="1" applyAlignment="1" applyProtection="1">
      <alignment horizontal="right"/>
      <protection locked="0"/>
    </xf>
    <xf numFmtId="1" fontId="0" fillId="0" borderId="14" xfId="0" applyNumberFormat="1" applyFill="1" applyBorder="1" applyAlignment="1" applyProtection="1">
      <alignment horizontal="right"/>
      <protection locked="0"/>
    </xf>
    <xf numFmtId="1" fontId="0" fillId="0" borderId="64" xfId="0" applyNumberFormat="1" applyFill="1" applyBorder="1" applyAlignment="1" applyProtection="1">
      <alignment horizontal="right"/>
      <protection locked="0"/>
    </xf>
    <xf numFmtId="1" fontId="0" fillId="0" borderId="18" xfId="0" applyNumberFormat="1" applyFill="1" applyBorder="1" applyAlignment="1" applyProtection="1">
      <alignment horizontal="right"/>
      <protection locked="0"/>
    </xf>
    <xf numFmtId="1" fontId="0" fillId="0" borderId="19" xfId="0" applyNumberFormat="1" applyFill="1" applyBorder="1" applyAlignment="1" applyProtection="1">
      <alignment horizontal="right"/>
      <protection locked="0"/>
    </xf>
    <xf numFmtId="1" fontId="0" fillId="0" borderId="17" xfId="0" applyNumberFormat="1" applyFill="1" applyBorder="1" applyAlignment="1" applyProtection="1">
      <alignment horizontal="right"/>
      <protection locked="0"/>
    </xf>
    <xf numFmtId="1" fontId="0" fillId="0" borderId="34" xfId="0" applyNumberFormat="1" applyFill="1" applyBorder="1" applyAlignment="1" applyProtection="1">
      <alignment horizontal="right"/>
      <protection locked="0"/>
    </xf>
    <xf numFmtId="1" fontId="0" fillId="0" borderId="24" xfId="0" applyNumberFormat="1" applyFill="1" applyBorder="1" applyAlignment="1" applyProtection="1">
      <alignment horizontal="right"/>
      <protection locked="0"/>
    </xf>
    <xf numFmtId="1" fontId="0" fillId="0" borderId="23" xfId="0" applyNumberFormat="1" applyFill="1" applyBorder="1" applyAlignment="1" applyProtection="1">
      <alignment horizontal="right"/>
      <protection locked="0"/>
    </xf>
    <xf numFmtId="1" fontId="0" fillId="0" borderId="58" xfId="0" applyNumberFormat="1" applyFill="1" applyBorder="1" applyAlignment="1" applyProtection="1">
      <alignment horizontal="right"/>
      <protection locked="0"/>
    </xf>
    <xf numFmtId="1" fontId="0" fillId="0" borderId="49" xfId="0" applyNumberFormat="1" applyFill="1" applyBorder="1" applyAlignment="1" applyProtection="1">
      <alignment horizontal="right"/>
      <protection locked="0"/>
    </xf>
    <xf numFmtId="1" fontId="0" fillId="0" borderId="37" xfId="0" applyNumberFormat="1" applyFill="1" applyBorder="1" applyAlignment="1" applyProtection="1">
      <alignment horizontal="right"/>
      <protection locked="0"/>
    </xf>
    <xf numFmtId="1" fontId="0" fillId="0" borderId="45" xfId="0" applyNumberFormat="1" applyFill="1" applyBorder="1" applyAlignment="1" applyProtection="1">
      <alignment horizontal="right"/>
      <protection locked="0"/>
    </xf>
    <xf numFmtId="1" fontId="0" fillId="0" borderId="44" xfId="0" applyNumberFormat="1" applyFill="1" applyBorder="1" applyAlignment="1" applyProtection="1">
      <alignment horizontal="right"/>
      <protection locked="0"/>
    </xf>
    <xf numFmtId="1" fontId="0" fillId="0" borderId="48" xfId="0" applyNumberFormat="1" applyFill="1" applyBorder="1" applyAlignment="1" applyProtection="1">
      <alignment horizontal="right"/>
      <protection locked="0"/>
    </xf>
    <xf numFmtId="0" fontId="0" fillId="0" borderId="0" xfId="0" applyAlignment="1" applyProtection="1">
      <alignment vertical="top"/>
      <protection/>
    </xf>
    <xf numFmtId="0" fontId="3" fillId="36" borderId="13" xfId="0" applyFont="1" applyFill="1" applyBorder="1" applyAlignment="1" applyProtection="1">
      <alignment horizontal="center" vertical="top" wrapText="1"/>
      <protection/>
    </xf>
    <xf numFmtId="0" fontId="17" fillId="33" borderId="13" xfId="0" applyFont="1" applyFill="1" applyBorder="1" applyAlignment="1" applyProtection="1">
      <alignment horizontal="center" vertical="top" wrapText="1"/>
      <protection/>
    </xf>
    <xf numFmtId="1" fontId="0" fillId="0" borderId="14" xfId="0" applyNumberFormat="1" applyFont="1" applyFill="1" applyBorder="1" applyAlignment="1" applyProtection="1">
      <alignment/>
      <protection/>
    </xf>
    <xf numFmtId="1" fontId="0" fillId="0" borderId="15" xfId="0" applyNumberFormat="1" applyFont="1" applyFill="1" applyBorder="1" applyAlignment="1" applyProtection="1">
      <alignment/>
      <protection/>
    </xf>
    <xf numFmtId="1" fontId="0" fillId="0" borderId="66" xfId="0" applyNumberFormat="1" applyFont="1" applyFill="1" applyBorder="1" applyAlignment="1" applyProtection="1">
      <alignment/>
      <protection/>
    </xf>
    <xf numFmtId="1" fontId="0" fillId="0" borderId="41" xfId="0" applyNumberFormat="1" applyFont="1" applyFill="1" applyBorder="1" applyAlignment="1" applyProtection="1">
      <alignment/>
      <protection/>
    </xf>
    <xf numFmtId="9" fontId="0" fillId="0" borderId="61" xfId="51" applyFont="1" applyFill="1" applyBorder="1" applyAlignment="1" applyProtection="1">
      <alignment horizontal="center"/>
      <protection/>
    </xf>
    <xf numFmtId="1" fontId="0" fillId="0" borderId="42" xfId="0" applyNumberFormat="1" applyFont="1" applyFill="1" applyBorder="1" applyAlignment="1" applyProtection="1">
      <alignment/>
      <protection/>
    </xf>
    <xf numFmtId="9" fontId="0" fillId="0" borderId="62" xfId="51" applyFont="1" applyFill="1" applyBorder="1" applyAlignment="1" applyProtection="1">
      <alignment horizontal="center"/>
      <protection/>
    </xf>
    <xf numFmtId="9" fontId="0" fillId="0" borderId="18" xfId="51" applyFont="1" applyFill="1" applyBorder="1" applyAlignment="1" applyProtection="1">
      <alignment horizontal="center"/>
      <protection/>
    </xf>
    <xf numFmtId="10" fontId="16" fillId="0" borderId="67" xfId="51" applyNumberFormat="1" applyFont="1" applyFill="1" applyBorder="1" applyAlignment="1" applyProtection="1">
      <alignment horizontal="center"/>
      <protection/>
    </xf>
    <xf numFmtId="1" fontId="0" fillId="0" borderId="48" xfId="0" applyNumberFormat="1" applyFont="1" applyFill="1" applyBorder="1" applyAlignment="1" applyProtection="1">
      <alignment/>
      <protection/>
    </xf>
    <xf numFmtId="1" fontId="0" fillId="0" borderId="37" xfId="0" applyNumberFormat="1" applyFont="1" applyFill="1" applyBorder="1" applyAlignment="1" applyProtection="1">
      <alignment/>
      <protection/>
    </xf>
    <xf numFmtId="1" fontId="0" fillId="0" borderId="65" xfId="0" applyNumberFormat="1" applyFont="1" applyFill="1" applyBorder="1" applyAlignment="1" applyProtection="1">
      <alignment/>
      <protection/>
    </xf>
    <xf numFmtId="9" fontId="0" fillId="0" borderId="64" xfId="51" applyFont="1" applyFill="1" applyBorder="1" applyAlignment="1" applyProtection="1">
      <alignment horizontal="center"/>
      <protection/>
    </xf>
    <xf numFmtId="0" fontId="14" fillId="0" borderId="0" xfId="0" applyFont="1" applyAlignment="1" applyProtection="1">
      <alignment/>
      <protection/>
    </xf>
    <xf numFmtId="1" fontId="0" fillId="0" borderId="36" xfId="0" applyNumberFormat="1" applyFont="1" applyFill="1" applyBorder="1" applyAlignment="1" applyProtection="1">
      <alignment/>
      <protection/>
    </xf>
    <xf numFmtId="1" fontId="0" fillId="0" borderId="54" xfId="0" applyNumberFormat="1" applyFont="1" applyFill="1" applyBorder="1" applyAlignment="1" applyProtection="1">
      <alignment/>
      <protection/>
    </xf>
    <xf numFmtId="0" fontId="2" fillId="36" borderId="43" xfId="0" applyFont="1" applyFill="1" applyBorder="1" applyAlignment="1" applyProtection="1">
      <alignment/>
      <protection/>
    </xf>
    <xf numFmtId="9" fontId="2" fillId="34" borderId="53" xfId="51" applyFont="1" applyFill="1" applyBorder="1" applyAlignment="1" applyProtection="1">
      <alignment horizontal="center"/>
      <protection/>
    </xf>
    <xf numFmtId="1" fontId="0" fillId="0" borderId="50" xfId="0" applyNumberFormat="1" applyFont="1" applyFill="1" applyBorder="1" applyAlignment="1" applyProtection="1">
      <alignment/>
      <protection/>
    </xf>
    <xf numFmtId="1" fontId="0" fillId="0" borderId="55" xfId="0" applyNumberFormat="1" applyFont="1" applyFill="1" applyBorder="1" applyAlignment="1" applyProtection="1">
      <alignment/>
      <protection/>
    </xf>
    <xf numFmtId="1" fontId="0" fillId="34" borderId="29" xfId="0" applyNumberFormat="1" applyFont="1" applyFill="1" applyBorder="1" applyAlignment="1" applyProtection="1">
      <alignment/>
      <protection/>
    </xf>
    <xf numFmtId="9" fontId="0" fillId="0" borderId="15" xfId="51" applyFont="1" applyFill="1" applyBorder="1" applyAlignment="1" applyProtection="1">
      <alignment horizontal="center"/>
      <protection/>
    </xf>
    <xf numFmtId="1" fontId="0" fillId="0" borderId="68" xfId="0" applyNumberFormat="1" applyFont="1" applyFill="1" applyBorder="1" applyAlignment="1" applyProtection="1">
      <alignment/>
      <protection/>
    </xf>
    <xf numFmtId="164" fontId="11" fillId="3" borderId="33" xfId="0" applyNumberFormat="1" applyFont="1" applyFill="1" applyBorder="1" applyAlignment="1" applyProtection="1">
      <alignment/>
      <protection/>
    </xf>
    <xf numFmtId="0" fontId="0" fillId="35" borderId="28" xfId="0" applyFont="1" applyFill="1" applyBorder="1" applyAlignment="1" applyProtection="1">
      <alignment horizontal="center" vertical="center"/>
      <protection/>
    </xf>
    <xf numFmtId="0" fontId="10" fillId="36" borderId="12" xfId="0" applyFont="1" applyFill="1" applyBorder="1" applyAlignment="1" applyProtection="1">
      <alignment/>
      <protection/>
    </xf>
    <xf numFmtId="1" fontId="2" fillId="33" borderId="32" xfId="0" applyNumberFormat="1" applyFont="1" applyFill="1" applyBorder="1" applyAlignment="1" applyProtection="1">
      <alignment/>
      <protection/>
    </xf>
    <xf numFmtId="0" fontId="2" fillId="33" borderId="69" xfId="0" applyFont="1" applyFill="1" applyBorder="1" applyAlignment="1" applyProtection="1">
      <alignment horizontal="center" vertical="center" wrapText="1"/>
      <protection/>
    </xf>
    <xf numFmtId="164" fontId="2" fillId="33" borderId="12" xfId="0" applyNumberFormat="1" applyFont="1" applyFill="1" applyBorder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0" fillId="32" borderId="56" xfId="0" applyFill="1" applyBorder="1" applyAlignment="1" applyProtection="1">
      <alignment horizontal="center"/>
      <protection/>
    </xf>
    <xf numFmtId="164" fontId="12" fillId="3" borderId="55" xfId="0" applyNumberFormat="1" applyFont="1" applyFill="1" applyBorder="1" applyAlignment="1" applyProtection="1">
      <alignment/>
      <protection/>
    </xf>
    <xf numFmtId="164" fontId="12" fillId="3" borderId="22" xfId="0" applyNumberFormat="1" applyFont="1" applyFill="1" applyBorder="1" applyAlignment="1" applyProtection="1">
      <alignment/>
      <protection/>
    </xf>
    <xf numFmtId="10" fontId="18" fillId="34" borderId="70" xfId="51" applyNumberFormat="1" applyFont="1" applyFill="1" applyBorder="1" applyAlignment="1" applyProtection="1">
      <alignment horizontal="center"/>
      <protection/>
    </xf>
    <xf numFmtId="0" fontId="2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wrapText="1"/>
    </xf>
    <xf numFmtId="3" fontId="6" fillId="36" borderId="18" xfId="0" applyNumberFormat="1" applyFont="1" applyFill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1" fontId="2" fillId="0" borderId="0" xfId="0" applyNumberFormat="1" applyFont="1" applyFill="1" applyBorder="1" applyAlignment="1" applyProtection="1">
      <alignment horizontal="center"/>
      <protection/>
    </xf>
    <xf numFmtId="1" fontId="2" fillId="0" borderId="0" xfId="0" applyNumberFormat="1" applyFont="1" applyFill="1" applyBorder="1" applyAlignment="1">
      <alignment horizontal="center"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12" fillId="36" borderId="63" xfId="0" applyFont="1" applyFill="1" applyBorder="1" applyAlignment="1" applyProtection="1">
      <alignment/>
      <protection/>
    </xf>
    <xf numFmtId="1" fontId="2" fillId="36" borderId="34" xfId="0" applyNumberFormat="1" applyFont="1" applyFill="1" applyBorder="1" applyAlignment="1" applyProtection="1">
      <alignment/>
      <protection/>
    </xf>
    <xf numFmtId="9" fontId="12" fillId="3" borderId="14" xfId="51" applyFont="1" applyFill="1" applyBorder="1" applyAlignment="1" applyProtection="1">
      <alignment horizontal="center"/>
      <protection/>
    </xf>
    <xf numFmtId="9" fontId="12" fillId="34" borderId="51" xfId="51" applyFont="1" applyFill="1" applyBorder="1" applyAlignment="1" applyProtection="1">
      <alignment horizontal="center"/>
      <protection/>
    </xf>
    <xf numFmtId="9" fontId="12" fillId="3" borderId="10" xfId="51" applyFont="1" applyFill="1" applyBorder="1" applyAlignment="1" applyProtection="1">
      <alignment horizontal="center"/>
      <protection/>
    </xf>
    <xf numFmtId="10" fontId="19" fillId="3" borderId="12" xfId="51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>
      <alignment horizontal="left" wrapText="1"/>
    </xf>
    <xf numFmtId="0" fontId="2" fillId="0" borderId="0" xfId="0" applyFont="1" applyAlignment="1">
      <alignment horizontal="left"/>
    </xf>
    <xf numFmtId="0" fontId="2" fillId="0" borderId="0" xfId="0" applyFont="1" applyFill="1" applyBorder="1" applyAlignment="1">
      <alignment horizontal="left" wrapText="1"/>
    </xf>
    <xf numFmtId="0" fontId="0" fillId="0" borderId="0" xfId="0" applyAlignment="1">
      <alignment horizontal="left"/>
    </xf>
    <xf numFmtId="0" fontId="18" fillId="0" borderId="0" xfId="0" applyFont="1" applyFill="1" applyBorder="1" applyAlignment="1">
      <alignment horizontal="left" wrapText="1"/>
    </xf>
    <xf numFmtId="0" fontId="21" fillId="0" borderId="0" xfId="0" applyFont="1" applyAlignment="1">
      <alignment/>
    </xf>
    <xf numFmtId="0" fontId="21" fillId="0" borderId="0" xfId="0" applyFont="1" applyFill="1" applyBorder="1" applyAlignment="1">
      <alignment wrapText="1"/>
    </xf>
    <xf numFmtId="0" fontId="0" fillId="0" borderId="0" xfId="0" applyAlignment="1">
      <alignment horizontal="center"/>
    </xf>
    <xf numFmtId="0" fontId="2" fillId="32" borderId="50" xfId="0" applyFont="1" applyFill="1" applyBorder="1" applyAlignment="1">
      <alignment horizontal="center" vertical="center"/>
    </xf>
    <xf numFmtId="1" fontId="2" fillId="36" borderId="50" xfId="0" applyNumberFormat="1" applyFont="1" applyFill="1" applyBorder="1" applyAlignment="1">
      <alignment horizontal="center" vertical="center"/>
    </xf>
    <xf numFmtId="1" fontId="2" fillId="36" borderId="50" xfId="0" applyNumberFormat="1" applyFont="1" applyFill="1" applyBorder="1" applyAlignment="1">
      <alignment horizontal="center" vertical="center" wrapText="1"/>
    </xf>
    <xf numFmtId="1" fontId="18" fillId="36" borderId="50" xfId="0" applyNumberFormat="1" applyFont="1" applyFill="1" applyBorder="1" applyAlignment="1">
      <alignment horizontal="center" vertical="center" wrapText="1"/>
    </xf>
    <xf numFmtId="0" fontId="0" fillId="32" borderId="51" xfId="0" applyFill="1" applyBorder="1" applyAlignment="1">
      <alignment horizontal="center" vertical="center"/>
    </xf>
    <xf numFmtId="1" fontId="2" fillId="36" borderId="51" xfId="0" applyNumberFormat="1" applyFont="1" applyFill="1" applyBorder="1" applyAlignment="1">
      <alignment horizontal="center" vertical="center"/>
    </xf>
    <xf numFmtId="0" fontId="0" fillId="36" borderId="51" xfId="0" applyFill="1" applyBorder="1" applyAlignment="1">
      <alignment horizontal="center" vertical="center"/>
    </xf>
    <xf numFmtId="0" fontId="0" fillId="36" borderId="51" xfId="0" applyFill="1" applyBorder="1" applyAlignment="1">
      <alignment horizontal="center" vertical="center" wrapText="1"/>
    </xf>
    <xf numFmtId="0" fontId="16" fillId="36" borderId="51" xfId="0" applyFont="1" applyFill="1" applyBorder="1" applyAlignment="1">
      <alignment horizontal="center" vertical="center" wrapText="1"/>
    </xf>
    <xf numFmtId="1" fontId="2" fillId="36" borderId="51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0" fontId="24" fillId="0" borderId="0" xfId="0" applyFont="1" applyFill="1" applyBorder="1" applyAlignment="1">
      <alignment horizontal="left" wrapText="1"/>
    </xf>
    <xf numFmtId="1" fontId="2" fillId="0" borderId="15" xfId="0" applyNumberFormat="1" applyFont="1" applyBorder="1" applyAlignment="1" applyProtection="1">
      <alignment horizontal="center"/>
      <protection locked="0"/>
    </xf>
    <xf numFmtId="1" fontId="2" fillId="0" borderId="15" xfId="0" applyNumberFormat="1" applyFont="1" applyFill="1" applyBorder="1" applyAlignment="1" applyProtection="1">
      <alignment horizontal="center"/>
      <protection locked="0"/>
    </xf>
    <xf numFmtId="1" fontId="2" fillId="0" borderId="18" xfId="0" applyNumberFormat="1" applyFont="1" applyBorder="1" applyAlignment="1" applyProtection="1">
      <alignment horizontal="center"/>
      <protection locked="0"/>
    </xf>
    <xf numFmtId="1" fontId="2" fillId="0" borderId="18" xfId="0" applyNumberFormat="1" applyFont="1" applyFill="1" applyBorder="1" applyAlignment="1" applyProtection="1">
      <alignment horizontal="center"/>
      <protection locked="0"/>
    </xf>
    <xf numFmtId="1" fontId="2" fillId="0" borderId="37" xfId="0" applyNumberFormat="1" applyFont="1" applyBorder="1" applyAlignment="1" applyProtection="1">
      <alignment horizontal="center"/>
      <protection locked="0"/>
    </xf>
    <xf numFmtId="1" fontId="2" fillId="0" borderId="37" xfId="0" applyNumberFormat="1" applyFont="1" applyFill="1" applyBorder="1" applyAlignment="1" applyProtection="1">
      <alignment horizontal="center"/>
      <protection locked="0"/>
    </xf>
    <xf numFmtId="1" fontId="2" fillId="0" borderId="17" xfId="0" applyNumberFormat="1" applyFont="1" applyBorder="1" applyAlignment="1" applyProtection="1">
      <alignment horizontal="center"/>
      <protection locked="0"/>
    </xf>
    <xf numFmtId="1" fontId="2" fillId="0" borderId="28" xfId="0" applyNumberFormat="1" applyFont="1" applyBorder="1" applyAlignment="1" applyProtection="1">
      <alignment horizontal="center"/>
      <protection locked="0"/>
    </xf>
    <xf numFmtId="1" fontId="2" fillId="0" borderId="28" xfId="0" applyNumberFormat="1" applyFont="1" applyFill="1" applyBorder="1" applyAlignment="1" applyProtection="1">
      <alignment horizontal="center"/>
      <protection locked="0"/>
    </xf>
    <xf numFmtId="0" fontId="25" fillId="0" borderId="0" xfId="0" applyFont="1" applyAlignment="1">
      <alignment horizontal="center" vertical="center"/>
    </xf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15" fillId="0" borderId="42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1" fontId="0" fillId="32" borderId="32" xfId="0" applyNumberFormat="1" applyFont="1" applyFill="1" applyBorder="1" applyAlignment="1">
      <alignment horizontal="center" vertical="center"/>
    </xf>
    <xf numFmtId="9" fontId="18" fillId="32" borderId="71" xfId="0" applyNumberFormat="1" applyFont="1" applyFill="1" applyBorder="1" applyAlignment="1">
      <alignment horizontal="center" vertical="center"/>
    </xf>
    <xf numFmtId="1" fontId="2" fillId="32" borderId="42" xfId="0" applyNumberFormat="1" applyFont="1" applyFill="1" applyBorder="1" applyAlignment="1">
      <alignment horizontal="center" vertical="center"/>
    </xf>
    <xf numFmtId="1" fontId="0" fillId="32" borderId="18" xfId="0" applyNumberFormat="1" applyFont="1" applyFill="1" applyBorder="1" applyAlignment="1">
      <alignment horizontal="center" vertical="center"/>
    </xf>
    <xf numFmtId="9" fontId="18" fillId="32" borderId="19" xfId="0" applyNumberFormat="1" applyFont="1" applyFill="1" applyBorder="1" applyAlignment="1">
      <alignment horizontal="center" vertical="center"/>
    </xf>
    <xf numFmtId="1" fontId="2" fillId="32" borderId="65" xfId="0" applyNumberFormat="1" applyFont="1" applyFill="1" applyBorder="1" applyAlignment="1">
      <alignment horizontal="center" vertical="center"/>
    </xf>
    <xf numFmtId="1" fontId="0" fillId="32" borderId="72" xfId="0" applyNumberFormat="1" applyFont="1" applyFill="1" applyBorder="1" applyAlignment="1">
      <alignment horizontal="center" vertical="center"/>
    </xf>
    <xf numFmtId="9" fontId="18" fillId="32" borderId="70" xfId="0" applyNumberFormat="1" applyFont="1" applyFill="1" applyBorder="1" applyAlignment="1">
      <alignment horizontal="center" vertical="center"/>
    </xf>
    <xf numFmtId="1" fontId="2" fillId="32" borderId="43" xfId="0" applyNumberFormat="1" applyFont="1" applyFill="1" applyBorder="1" applyAlignment="1">
      <alignment horizontal="center" vertical="center"/>
    </xf>
    <xf numFmtId="1" fontId="3" fillId="32" borderId="0" xfId="0" applyNumberFormat="1" applyFont="1" applyFill="1" applyBorder="1" applyAlignment="1">
      <alignment horizontal="center" vertical="center"/>
    </xf>
    <xf numFmtId="1" fontId="27" fillId="32" borderId="0" xfId="0" applyNumberFormat="1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center" vertical="center"/>
    </xf>
    <xf numFmtId="9" fontId="25" fillId="32" borderId="0" xfId="0" applyNumberFormat="1" applyFont="1" applyFill="1" applyBorder="1" applyAlignment="1">
      <alignment horizontal="center" vertical="center"/>
    </xf>
    <xf numFmtId="1" fontId="2" fillId="32" borderId="73" xfId="0" applyNumberFormat="1" applyFont="1" applyFill="1" applyBorder="1" applyAlignment="1" applyProtection="1">
      <alignment horizontal="center"/>
      <protection/>
    </xf>
    <xf numFmtId="1" fontId="2" fillId="32" borderId="74" xfId="0" applyNumberFormat="1" applyFont="1" applyFill="1" applyBorder="1" applyAlignment="1" applyProtection="1">
      <alignment horizontal="center"/>
      <protection/>
    </xf>
    <xf numFmtId="1" fontId="0" fillId="33" borderId="23" xfId="0" applyNumberFormat="1" applyFill="1" applyBorder="1" applyAlignment="1" applyProtection="1">
      <alignment horizontal="center"/>
      <protection/>
    </xf>
    <xf numFmtId="1" fontId="0" fillId="33" borderId="58" xfId="0" applyNumberFormat="1" applyFill="1" applyBorder="1" applyAlignment="1" applyProtection="1">
      <alignment horizontal="center"/>
      <protection/>
    </xf>
    <xf numFmtId="0" fontId="3" fillId="32" borderId="31" xfId="0" applyFont="1" applyFill="1" applyBorder="1" applyAlignment="1" applyProtection="1">
      <alignment horizontal="center" vertical="center"/>
      <protection/>
    </xf>
    <xf numFmtId="0" fontId="3" fillId="32" borderId="26" xfId="0" applyFont="1" applyFill="1" applyBorder="1" applyAlignment="1" applyProtection="1">
      <alignment horizontal="center" vertical="center"/>
      <protection/>
    </xf>
    <xf numFmtId="0" fontId="2" fillId="32" borderId="14" xfId="0" applyFont="1" applyFill="1" applyBorder="1" applyAlignment="1" applyProtection="1">
      <alignment horizontal="center"/>
      <protection/>
    </xf>
    <xf numFmtId="0" fontId="0" fillId="32" borderId="15" xfId="0" applyFill="1" applyBorder="1" applyAlignment="1" applyProtection="1">
      <alignment horizontal="center"/>
      <protection/>
    </xf>
    <xf numFmtId="0" fontId="0" fillId="32" borderId="52" xfId="0" applyFill="1" applyBorder="1" applyAlignment="1" applyProtection="1">
      <alignment horizontal="center"/>
      <protection/>
    </xf>
    <xf numFmtId="1" fontId="0" fillId="33" borderId="31" xfId="0" applyNumberFormat="1" applyFill="1" applyBorder="1" applyAlignment="1" applyProtection="1">
      <alignment horizontal="center"/>
      <protection/>
    </xf>
    <xf numFmtId="1" fontId="0" fillId="33" borderId="57" xfId="0" applyNumberFormat="1" applyFill="1" applyBorder="1" applyAlignment="1" applyProtection="1">
      <alignment horizontal="center"/>
      <protection/>
    </xf>
    <xf numFmtId="0" fontId="0" fillId="32" borderId="75" xfId="0" applyFill="1" applyBorder="1" applyAlignment="1" applyProtection="1">
      <alignment horizontal="center"/>
      <protection/>
    </xf>
    <xf numFmtId="0" fontId="0" fillId="32" borderId="76" xfId="0" applyFill="1" applyBorder="1" applyAlignment="1" applyProtection="1">
      <alignment horizontal="center"/>
      <protection/>
    </xf>
    <xf numFmtId="0" fontId="2" fillId="32" borderId="77" xfId="0" applyFont="1" applyFill="1" applyBorder="1" applyAlignment="1" applyProtection="1">
      <alignment horizontal="center"/>
      <protection/>
    </xf>
    <xf numFmtId="0" fontId="2" fillId="32" borderId="78" xfId="0" applyFont="1" applyFill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1" fontId="2" fillId="32" borderId="75" xfId="0" applyNumberFormat="1" applyFont="1" applyFill="1" applyBorder="1" applyAlignment="1" applyProtection="1">
      <alignment horizontal="center"/>
      <protection/>
    </xf>
    <xf numFmtId="1" fontId="2" fillId="32" borderId="76" xfId="0" applyNumberFormat="1" applyFont="1" applyFill="1" applyBorder="1" applyAlignment="1" applyProtection="1">
      <alignment horizontal="center"/>
      <protection/>
    </xf>
    <xf numFmtId="0" fontId="2" fillId="32" borderId="50" xfId="0" applyFont="1" applyFill="1" applyBorder="1" applyAlignment="1" applyProtection="1">
      <alignment horizontal="center" vertical="center"/>
      <protection/>
    </xf>
    <xf numFmtId="0" fontId="2" fillId="32" borderId="51" xfId="0" applyFont="1" applyFill="1" applyBorder="1" applyAlignment="1" applyProtection="1">
      <alignment horizontal="center" vertical="center"/>
      <protection/>
    </xf>
    <xf numFmtId="0" fontId="2" fillId="32" borderId="15" xfId="0" applyFont="1" applyFill="1" applyBorder="1" applyAlignment="1" applyProtection="1">
      <alignment horizontal="center"/>
      <protection/>
    </xf>
    <xf numFmtId="0" fontId="2" fillId="32" borderId="16" xfId="0" applyFont="1" applyFill="1" applyBorder="1" applyAlignment="1" applyProtection="1">
      <alignment horizontal="center"/>
      <protection/>
    </xf>
    <xf numFmtId="1" fontId="0" fillId="33" borderId="17" xfId="0" applyNumberFormat="1" applyFill="1" applyBorder="1" applyAlignment="1" applyProtection="1">
      <alignment horizontal="center"/>
      <protection/>
    </xf>
    <xf numFmtId="1" fontId="0" fillId="33" borderId="19" xfId="0" applyNumberFormat="1" applyFill="1" applyBorder="1" applyAlignment="1" applyProtection="1">
      <alignment horizontal="center"/>
      <protection/>
    </xf>
    <xf numFmtId="1" fontId="0" fillId="33" borderId="14" xfId="0" applyNumberFormat="1" applyFill="1" applyBorder="1" applyAlignment="1" applyProtection="1">
      <alignment horizontal="center"/>
      <protection/>
    </xf>
    <xf numFmtId="1" fontId="0" fillId="33" borderId="16" xfId="0" applyNumberFormat="1" applyFill="1" applyBorder="1" applyAlignment="1" applyProtection="1">
      <alignment horizontal="center"/>
      <protection/>
    </xf>
    <xf numFmtId="1" fontId="0" fillId="33" borderId="27" xfId="0" applyNumberFormat="1" applyFill="1" applyBorder="1" applyAlignment="1" applyProtection="1">
      <alignment horizontal="center"/>
      <protection/>
    </xf>
    <xf numFmtId="1" fontId="0" fillId="33" borderId="30" xfId="0" applyNumberFormat="1" applyFill="1" applyBorder="1" applyAlignment="1" applyProtection="1">
      <alignment horizontal="center"/>
      <protection/>
    </xf>
    <xf numFmtId="0" fontId="0" fillId="32" borderId="23" xfId="0" applyFill="1" applyBorder="1" applyAlignment="1" applyProtection="1">
      <alignment horizontal="center"/>
      <protection/>
    </xf>
    <xf numFmtId="0" fontId="0" fillId="32" borderId="58" xfId="0" applyFill="1" applyBorder="1" applyAlignment="1" applyProtection="1">
      <alignment horizontal="center"/>
      <protection/>
    </xf>
    <xf numFmtId="0" fontId="0" fillId="32" borderId="0" xfId="0" applyFill="1" applyBorder="1" applyAlignment="1" applyProtection="1">
      <alignment horizontal="center"/>
      <protection/>
    </xf>
    <xf numFmtId="0" fontId="0" fillId="32" borderId="60" xfId="0" applyFill="1" applyBorder="1" applyAlignment="1" applyProtection="1">
      <alignment horizontal="center"/>
      <protection/>
    </xf>
    <xf numFmtId="0" fontId="0" fillId="32" borderId="14" xfId="0" applyFill="1" applyBorder="1" applyAlignment="1" applyProtection="1">
      <alignment horizontal="center"/>
      <protection/>
    </xf>
    <xf numFmtId="0" fontId="0" fillId="32" borderId="16" xfId="0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0" fillId="33" borderId="17" xfId="0" applyFill="1" applyBorder="1" applyAlignment="1" applyProtection="1">
      <alignment horizontal="center"/>
      <protection/>
    </xf>
    <xf numFmtId="0" fontId="0" fillId="33" borderId="19" xfId="0" applyFill="1" applyBorder="1" applyAlignment="1" applyProtection="1">
      <alignment horizontal="center"/>
      <protection/>
    </xf>
    <xf numFmtId="0" fontId="2" fillId="32" borderId="61" xfId="0" applyFont="1" applyFill="1" applyBorder="1" applyAlignment="1" applyProtection="1">
      <alignment horizontal="center"/>
      <protection/>
    </xf>
    <xf numFmtId="0" fontId="2" fillId="32" borderId="69" xfId="0" applyFont="1" applyFill="1" applyBorder="1" applyAlignment="1" applyProtection="1">
      <alignment horizontal="center"/>
      <protection/>
    </xf>
    <xf numFmtId="0" fontId="2" fillId="32" borderId="74" xfId="0" applyFont="1" applyFill="1" applyBorder="1" applyAlignment="1" applyProtection="1">
      <alignment horizontal="center"/>
      <protection/>
    </xf>
    <xf numFmtId="0" fontId="0" fillId="32" borderId="35" xfId="0" applyFill="1" applyBorder="1" applyAlignment="1" applyProtection="1">
      <alignment horizontal="center" vertical="top" wrapText="1"/>
      <protection/>
    </xf>
    <xf numFmtId="0" fontId="0" fillId="32" borderId="77" xfId="0" applyFill="1" applyBorder="1" applyAlignment="1" applyProtection="1">
      <alignment horizontal="center" vertical="top" wrapText="1"/>
      <protection/>
    </xf>
    <xf numFmtId="0" fontId="0" fillId="32" borderId="78" xfId="0" applyFill="1" applyBorder="1" applyAlignment="1" applyProtection="1">
      <alignment horizontal="center" vertical="top" wrapText="1"/>
      <protection/>
    </xf>
    <xf numFmtId="0" fontId="0" fillId="32" borderId="79" xfId="0" applyFill="1" applyBorder="1" applyAlignment="1" applyProtection="1">
      <alignment horizontal="center" vertical="top" wrapText="1"/>
      <protection/>
    </xf>
    <xf numFmtId="0" fontId="0" fillId="32" borderId="75" xfId="0" applyFill="1" applyBorder="1" applyAlignment="1" applyProtection="1">
      <alignment horizontal="center" vertical="top" wrapText="1"/>
      <protection/>
    </xf>
    <xf numFmtId="0" fontId="0" fillId="32" borderId="76" xfId="0" applyFill="1" applyBorder="1" applyAlignment="1" applyProtection="1">
      <alignment horizontal="center" vertical="top" wrapText="1"/>
      <protection/>
    </xf>
    <xf numFmtId="0" fontId="0" fillId="33" borderId="23" xfId="0" applyFill="1" applyBorder="1" applyAlignment="1" applyProtection="1">
      <alignment horizontal="center"/>
      <protection/>
    </xf>
    <xf numFmtId="0" fontId="0" fillId="33" borderId="58" xfId="0" applyFill="1" applyBorder="1" applyAlignment="1" applyProtection="1">
      <alignment horizontal="center"/>
      <protection/>
    </xf>
    <xf numFmtId="0" fontId="14" fillId="32" borderId="14" xfId="0" applyFont="1" applyFill="1" applyBorder="1" applyAlignment="1" applyProtection="1">
      <alignment horizontal="center"/>
      <protection/>
    </xf>
    <xf numFmtId="0" fontId="14" fillId="32" borderId="15" xfId="0" applyFont="1" applyFill="1" applyBorder="1" applyAlignment="1" applyProtection="1">
      <alignment horizontal="center"/>
      <protection/>
    </xf>
    <xf numFmtId="0" fontId="14" fillId="32" borderId="16" xfId="0" applyFont="1" applyFill="1" applyBorder="1" applyAlignment="1" applyProtection="1">
      <alignment horizontal="center"/>
      <protection/>
    </xf>
    <xf numFmtId="0" fontId="0" fillId="32" borderId="26" xfId="0" applyFill="1" applyBorder="1" applyAlignment="1" applyProtection="1">
      <alignment horizontal="center"/>
      <protection/>
    </xf>
    <xf numFmtId="0" fontId="0" fillId="32" borderId="29" xfId="0" applyFill="1" applyBorder="1" applyAlignment="1" applyProtection="1">
      <alignment horizontal="center"/>
      <protection/>
    </xf>
    <xf numFmtId="0" fontId="0" fillId="32" borderId="80" xfId="0" applyFill="1" applyBorder="1" applyAlignment="1" applyProtection="1">
      <alignment horizontal="center"/>
      <protection/>
    </xf>
    <xf numFmtId="0" fontId="2" fillId="32" borderId="68" xfId="0" applyFont="1" applyFill="1" applyBorder="1" applyAlignment="1" applyProtection="1">
      <alignment horizontal="center" vertical="center"/>
      <protection/>
    </xf>
    <xf numFmtId="0" fontId="0" fillId="32" borderId="31" xfId="0" applyFill="1" applyBorder="1" applyAlignment="1" applyProtection="1">
      <alignment horizontal="center"/>
      <protection/>
    </xf>
    <xf numFmtId="0" fontId="0" fillId="32" borderId="66" xfId="0" applyFill="1" applyBorder="1" applyAlignment="1" applyProtection="1">
      <alignment horizontal="center"/>
      <protection/>
    </xf>
    <xf numFmtId="0" fontId="0" fillId="32" borderId="57" xfId="0" applyFill="1" applyBorder="1" applyAlignment="1" applyProtection="1">
      <alignment horizontal="center"/>
      <protection/>
    </xf>
    <xf numFmtId="0" fontId="4" fillId="0" borderId="69" xfId="0" applyFont="1" applyBorder="1" applyAlignment="1" applyProtection="1">
      <alignment horizontal="center" vertical="center"/>
      <protection/>
    </xf>
    <xf numFmtId="0" fontId="4" fillId="0" borderId="73" xfId="0" applyFont="1" applyBorder="1" applyAlignment="1" applyProtection="1">
      <alignment horizontal="center" vertical="center"/>
      <protection/>
    </xf>
    <xf numFmtId="0" fontId="4" fillId="0" borderId="74" xfId="0" applyFont="1" applyBorder="1" applyAlignment="1" applyProtection="1">
      <alignment horizontal="center" vertical="center"/>
      <protection/>
    </xf>
    <xf numFmtId="0" fontId="15" fillId="32" borderId="11" xfId="0" applyFont="1" applyFill="1" applyBorder="1" applyAlignment="1" applyProtection="1">
      <alignment horizontal="center"/>
      <protection/>
    </xf>
    <xf numFmtId="0" fontId="15" fillId="32" borderId="12" xfId="0" applyFont="1" applyFill="1" applyBorder="1" applyAlignment="1" applyProtection="1">
      <alignment horizontal="center"/>
      <protection/>
    </xf>
    <xf numFmtId="0" fontId="0" fillId="0" borderId="20" xfId="0" applyFill="1" applyBorder="1" applyAlignment="1" applyProtection="1">
      <alignment horizontal="center"/>
      <protection/>
    </xf>
    <xf numFmtId="0" fontId="0" fillId="33" borderId="14" xfId="0" applyFill="1" applyBorder="1" applyAlignment="1" applyProtection="1">
      <alignment horizontal="center"/>
      <protection/>
    </xf>
    <xf numFmtId="0" fontId="0" fillId="33" borderId="16" xfId="0" applyFill="1" applyBorder="1" applyAlignment="1" applyProtection="1">
      <alignment horizontal="center"/>
      <protection/>
    </xf>
    <xf numFmtId="0" fontId="0" fillId="32" borderId="14" xfId="0" applyFont="1" applyFill="1" applyBorder="1" applyAlignment="1" applyProtection="1">
      <alignment horizontal="center"/>
      <protection/>
    </xf>
    <xf numFmtId="0" fontId="14" fillId="32" borderId="14" xfId="0" applyFont="1" applyFill="1" applyBorder="1" applyAlignment="1" applyProtection="1">
      <alignment horizontal="center"/>
      <protection/>
    </xf>
    <xf numFmtId="0" fontId="14" fillId="32" borderId="15" xfId="0" applyFont="1" applyFill="1" applyBorder="1" applyAlignment="1" applyProtection="1">
      <alignment horizontal="center"/>
      <protection/>
    </xf>
    <xf numFmtId="0" fontId="14" fillId="32" borderId="16" xfId="0" applyFont="1" applyFill="1" applyBorder="1" applyAlignment="1" applyProtection="1">
      <alignment horizontal="center"/>
      <protection/>
    </xf>
    <xf numFmtId="0" fontId="0" fillId="32" borderId="31" xfId="0" applyFont="1" applyFill="1" applyBorder="1" applyAlignment="1" applyProtection="1">
      <alignment horizontal="center"/>
      <protection/>
    </xf>
    <xf numFmtId="0" fontId="0" fillId="32" borderId="66" xfId="0" applyFont="1" applyFill="1" applyBorder="1" applyAlignment="1" applyProtection="1">
      <alignment horizontal="center"/>
      <protection/>
    </xf>
    <xf numFmtId="0" fontId="0" fillId="32" borderId="57" xfId="0" applyFont="1" applyFill="1" applyBorder="1" applyAlignment="1" applyProtection="1">
      <alignment horizontal="center"/>
      <protection/>
    </xf>
    <xf numFmtId="0" fontId="0" fillId="33" borderId="31" xfId="0" applyFill="1" applyBorder="1" applyAlignment="1" applyProtection="1">
      <alignment horizontal="center"/>
      <protection/>
    </xf>
    <xf numFmtId="0" fontId="0" fillId="33" borderId="57" xfId="0" applyFill="1" applyBorder="1" applyAlignment="1" applyProtection="1">
      <alignment horizontal="center"/>
      <protection/>
    </xf>
    <xf numFmtId="0" fontId="0" fillId="33" borderId="26" xfId="0" applyFill="1" applyBorder="1" applyAlignment="1" applyProtection="1">
      <alignment horizontal="center"/>
      <protection/>
    </xf>
    <xf numFmtId="0" fontId="0" fillId="33" borderId="80" xfId="0" applyFill="1" applyBorder="1" applyAlignment="1" applyProtection="1">
      <alignment horizontal="center"/>
      <protection/>
    </xf>
    <xf numFmtId="0" fontId="4" fillId="0" borderId="0" xfId="0" applyFont="1" applyAlignment="1" applyProtection="1">
      <alignment horizontal="left"/>
      <protection/>
    </xf>
    <xf numFmtId="0" fontId="13" fillId="0" borderId="0" xfId="0" applyFont="1" applyAlignment="1" applyProtection="1">
      <alignment horizontal="center" vertical="center" wrapText="1"/>
      <protection locked="0"/>
    </xf>
    <xf numFmtId="14" fontId="0" fillId="0" borderId="0" xfId="0" applyNumberFormat="1" applyFont="1" applyBorder="1" applyAlignment="1" applyProtection="1">
      <alignment horizontal="center"/>
      <protection/>
    </xf>
    <xf numFmtId="0" fontId="2" fillId="33" borderId="23" xfId="0" applyFont="1" applyFill="1" applyBorder="1" applyAlignment="1" applyProtection="1">
      <alignment horizontal="center" vertical="center" wrapText="1"/>
      <protection/>
    </xf>
    <xf numFmtId="0" fontId="2" fillId="33" borderId="24" xfId="0" applyFont="1" applyFill="1" applyBorder="1" applyAlignment="1" applyProtection="1">
      <alignment horizontal="center" vertical="center" wrapText="1"/>
      <protection/>
    </xf>
    <xf numFmtId="0" fontId="2" fillId="33" borderId="64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/>
    </xf>
    <xf numFmtId="0" fontId="28" fillId="0" borderId="0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7" fillId="0" borderId="0" xfId="0" applyFont="1" applyAlignment="1">
      <alignment vertical="center"/>
    </xf>
    <xf numFmtId="1" fontId="22" fillId="0" borderId="0" xfId="0" applyNumberFormat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0" fillId="0" borderId="0" xfId="0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Dons en € + Nature en 2017-2018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775"/>
          <c:y val="0.29275"/>
          <c:w val="0.6575"/>
          <c:h val="0.5475"/>
        </c:manualLayout>
      </c:layout>
      <c:pie3DChart>
        <c:varyColors val="1"/>
        <c:ser>
          <c:idx val="0"/>
          <c:order val="0"/>
          <c:tx>
            <c:strRef>
              <c:f>'Graphe 1 National'!$B$10</c:f>
              <c:strCache>
                <c:ptCount val="1"/>
                <c:pt idx="0">
                  <c:v>Dons en € + Nature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14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99CC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'Graphe 1 National'!$A$11:$A$13</c:f>
              <c:strCache/>
            </c:strRef>
          </c:cat>
          <c:val>
            <c:numRef>
              <c:f>'Graphe 1 National'!$B$11:$B$13</c:f>
              <c:numCache/>
            </c:numRef>
          </c:val>
        </c:ser>
        <c:ser>
          <c:idx val="1"/>
          <c:order val="1"/>
          <c:tx>
            <c:strRef>
              <c:f>'Graphe 1 National'!$C$10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'Graphe 1 National'!$A$11:$A$13</c:f>
              <c:strCache/>
            </c:strRef>
          </c:cat>
          <c:val>
            <c:numRef>
              <c:f>'Graphe 1 National'!$C$11:$C$13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725"/>
          <c:y val="0.43725"/>
          <c:w val="0.22275"/>
          <c:h val="0.23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Dons en € en 2017-2018</a:t>
            </a:r>
          </a:p>
        </c:rich>
      </c:tx>
      <c:layout>
        <c:manualLayout>
          <c:xMode val="factor"/>
          <c:yMode val="factor"/>
          <c:x val="0.00175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15"/>
          <c:y val="0.258"/>
          <c:w val="0.70275"/>
          <c:h val="0.54825"/>
        </c:manualLayout>
      </c:layout>
      <c:pie3DChart>
        <c:varyColors val="1"/>
        <c:ser>
          <c:idx val="0"/>
          <c:order val="0"/>
          <c:tx>
            <c:strRef>
              <c:f>'Graphe 1 National'!$B$2</c:f>
              <c:strCache>
                <c:ptCount val="1"/>
                <c:pt idx="0">
                  <c:v>Dons en €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8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99CC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'Graphe 1 National'!$A$3:$A$5</c:f>
              <c:strCache/>
            </c:strRef>
          </c:cat>
          <c:val>
            <c:numRef>
              <c:f>'Graphe 1 National'!$B$3:$B$5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725"/>
          <c:y val="0.47675"/>
          <c:w val="0.22275"/>
          <c:h val="0.22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Heures don de soi en 2017-2018</a:t>
            </a:r>
          </a:p>
        </c:rich>
      </c:tx>
      <c:layout>
        <c:manualLayout>
          <c:xMode val="factor"/>
          <c:yMode val="factor"/>
          <c:x val="-0.04575"/>
          <c:y val="-0.0037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35"/>
          <c:y val="0.314"/>
          <c:w val="0.63225"/>
          <c:h val="0.558"/>
        </c:manualLayout>
      </c:layout>
      <c:pie3DChart>
        <c:varyColors val="1"/>
        <c:ser>
          <c:idx val="0"/>
          <c:order val="0"/>
          <c:tx>
            <c:strRef>
              <c:f>'Graphe 1 National'!$B$14</c:f>
              <c:strCache>
                <c:ptCount val="1"/>
                <c:pt idx="0">
                  <c:v>Heures don de soi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99CC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'Graphe 1 National'!$A$15:$A$18</c:f>
              <c:strCache/>
            </c:strRef>
          </c:cat>
          <c:val>
            <c:numRef>
              <c:f>'Graphe 1 National'!$B$15:$B$18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85"/>
          <c:y val="0.28475"/>
          <c:w val="0.23525"/>
          <c:h val="0.49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Dons en Nature en 2017-2018</a:t>
            </a:r>
          </a:p>
        </c:rich>
      </c:tx>
      <c:layout>
        <c:manualLayout>
          <c:xMode val="factor"/>
          <c:yMode val="factor"/>
          <c:x val="0.00175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925"/>
          <c:y val="0.3"/>
          <c:w val="0.66225"/>
          <c:h val="0.51775"/>
        </c:manualLayout>
      </c:layout>
      <c:pie3DChart>
        <c:varyColors val="1"/>
        <c:ser>
          <c:idx val="0"/>
          <c:order val="0"/>
          <c:tx>
            <c:strRef>
              <c:f>'Graphe 1 National'!$B$6</c:f>
              <c:strCache>
                <c:ptCount val="1"/>
                <c:pt idx="0">
                  <c:v>Dons en  Nature 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6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99CC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explosion val="6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'Graphe 1 National'!$A$7:$A$9</c:f>
              <c:strCache/>
            </c:strRef>
          </c:cat>
          <c:val>
            <c:numRef>
              <c:f>'Graphe 1 National'!$B$7:$B$9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8"/>
          <c:y val="0.4535"/>
          <c:w val="0.222"/>
          <c:h val="0.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Actions locales : dons en € en 2017-2018</a:t>
            </a:r>
          </a:p>
        </c:rich>
      </c:tx>
      <c:layout>
        <c:manualLayout>
          <c:xMode val="factor"/>
          <c:yMode val="factor"/>
          <c:x val="-0.02475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7825"/>
          <c:y val="0.35925"/>
          <c:w val="0.44175"/>
          <c:h val="0.48375"/>
        </c:manualLayout>
      </c:layout>
      <c:pie3DChart>
        <c:varyColors val="1"/>
        <c:ser>
          <c:idx val="0"/>
          <c:order val="0"/>
          <c:tx>
            <c:strRef>
              <c:f>'Graphe 2 National'!$B$1</c:f>
              <c:strCache>
                <c:ptCount val="1"/>
                <c:pt idx="0">
                  <c:v>Dons en €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99CC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'Graphe 2 National'!$A$2:$A$9</c:f>
              <c:strCache/>
            </c:strRef>
          </c:cat>
          <c:val>
            <c:numRef>
              <c:f>'Graphe 2 National'!$B$2:$B$9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275"/>
          <c:y val="0.266"/>
          <c:w val="0.21725"/>
          <c:h val="0.71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Actions locales : dons en Nature en 2017-2018</a:t>
            </a:r>
          </a:p>
        </c:rich>
      </c:tx>
      <c:layout>
        <c:manualLayout>
          <c:xMode val="factor"/>
          <c:yMode val="factor"/>
          <c:x val="-0.045"/>
          <c:y val="-0.0242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225"/>
          <c:y val="0.312"/>
          <c:w val="0.46475"/>
          <c:h val="0.50275"/>
        </c:manualLayout>
      </c:layout>
      <c:pie3DChart>
        <c:varyColors val="1"/>
        <c:ser>
          <c:idx val="0"/>
          <c:order val="0"/>
          <c:tx>
            <c:strRef>
              <c:f>'Graphe 2 National'!$B$10</c:f>
              <c:strCache>
                <c:ptCount val="1"/>
                <c:pt idx="0">
                  <c:v>Dons en  Nature 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99CC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'Graphe 2 National'!$A$11:$A$18</c:f>
              <c:strCache/>
            </c:strRef>
          </c:cat>
          <c:val>
            <c:numRef>
              <c:f>'Graphe 2 National'!$B$11:$B$18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"/>
          <c:y val="0.20575"/>
          <c:w val="0.21625"/>
          <c:h val="0.70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Actions locales : dons en € + Nature en 2017-2018</a:t>
            </a:r>
          </a:p>
        </c:rich>
      </c:tx>
      <c:layout>
        <c:manualLayout>
          <c:xMode val="factor"/>
          <c:yMode val="factor"/>
          <c:x val="-0.04275"/>
          <c:y val="-0.0192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7"/>
          <c:y val="0.37025"/>
          <c:w val="0.462"/>
          <c:h val="0.502"/>
        </c:manualLayout>
      </c:layout>
      <c:pie3DChart>
        <c:varyColors val="1"/>
        <c:ser>
          <c:idx val="0"/>
          <c:order val="0"/>
          <c:tx>
            <c:strRef>
              <c:f>'Graphe 2 National'!$B$19</c:f>
              <c:strCache>
                <c:ptCount val="1"/>
                <c:pt idx="0">
                  <c:v>Dons en € + Nature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99CC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'Graphe 2 National'!$A$20:$A$27</c:f>
              <c:strCache/>
            </c:strRef>
          </c:cat>
          <c:val>
            <c:numRef>
              <c:f>'Graphe 2 National'!$B$20:$B$27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425"/>
          <c:y val="0.224"/>
          <c:w val="0.21575"/>
          <c:h val="0.71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Actions locales : heures don de soi en 2017-2018</a:t>
            </a:r>
          </a:p>
        </c:rich>
      </c:tx>
      <c:layout>
        <c:manualLayout>
          <c:xMode val="factor"/>
          <c:yMode val="factor"/>
          <c:x val="-0.02825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75"/>
          <c:y val="0.4145"/>
          <c:w val="0.43525"/>
          <c:h val="0.46975"/>
        </c:manualLayout>
      </c:layout>
      <c:pie3DChart>
        <c:varyColors val="1"/>
        <c:ser>
          <c:idx val="0"/>
          <c:order val="0"/>
          <c:tx>
            <c:strRef>
              <c:f>'Graphe 2 National'!$B$28</c:f>
              <c:strCache>
                <c:ptCount val="1"/>
                <c:pt idx="0">
                  <c:v>Heures don de soi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99CC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1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'Graphe 2 National'!$A$29:$A$36</c:f>
              <c:strCache/>
            </c:strRef>
          </c:cat>
          <c:val>
            <c:numRef>
              <c:f>'Graphe 2 National'!$B$29:$B$36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625"/>
          <c:y val="0.248"/>
          <c:w val="0.216"/>
          <c:h val="0.71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32</xdr:row>
      <xdr:rowOff>142875</xdr:rowOff>
    </xdr:from>
    <xdr:to>
      <xdr:col>7</xdr:col>
      <xdr:colOff>0</xdr:colOff>
      <xdr:row>48</xdr:row>
      <xdr:rowOff>142875</xdr:rowOff>
    </xdr:to>
    <xdr:graphicFrame>
      <xdr:nvGraphicFramePr>
        <xdr:cNvPr id="1" name="Chart 1"/>
        <xdr:cNvGraphicFramePr/>
      </xdr:nvGraphicFramePr>
      <xdr:xfrm>
        <a:off x="0" y="5324475"/>
        <a:ext cx="5343525" cy="259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16</xdr:row>
      <xdr:rowOff>152400</xdr:rowOff>
    </xdr:to>
    <xdr:graphicFrame>
      <xdr:nvGraphicFramePr>
        <xdr:cNvPr id="2" name="Chart 2"/>
        <xdr:cNvGraphicFramePr/>
      </xdr:nvGraphicFramePr>
      <xdr:xfrm>
        <a:off x="0" y="0"/>
        <a:ext cx="5343525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48</xdr:row>
      <xdr:rowOff>76200</xdr:rowOff>
    </xdr:from>
    <xdr:to>
      <xdr:col>7</xdr:col>
      <xdr:colOff>571500</xdr:colOff>
      <xdr:row>65</xdr:row>
      <xdr:rowOff>19050</xdr:rowOff>
    </xdr:to>
    <xdr:graphicFrame>
      <xdr:nvGraphicFramePr>
        <xdr:cNvPr id="3" name="Chart 3"/>
        <xdr:cNvGraphicFramePr/>
      </xdr:nvGraphicFramePr>
      <xdr:xfrm>
        <a:off x="0" y="7848600"/>
        <a:ext cx="5915025" cy="2695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16</xdr:row>
      <xdr:rowOff>19050</xdr:rowOff>
    </xdr:from>
    <xdr:to>
      <xdr:col>7</xdr:col>
      <xdr:colOff>19050</xdr:colOff>
      <xdr:row>33</xdr:row>
      <xdr:rowOff>19050</xdr:rowOff>
    </xdr:to>
    <xdr:graphicFrame>
      <xdr:nvGraphicFramePr>
        <xdr:cNvPr id="4" name="Chart 4"/>
        <xdr:cNvGraphicFramePr/>
      </xdr:nvGraphicFramePr>
      <xdr:xfrm>
        <a:off x="0" y="2609850"/>
        <a:ext cx="5362575" cy="27527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409575</xdr:colOff>
      <xdr:row>16</xdr:row>
      <xdr:rowOff>38100</xdr:rowOff>
    </xdr:to>
    <xdr:graphicFrame>
      <xdr:nvGraphicFramePr>
        <xdr:cNvPr id="1" name="Chart 1"/>
        <xdr:cNvGraphicFramePr/>
      </xdr:nvGraphicFramePr>
      <xdr:xfrm>
        <a:off x="0" y="0"/>
        <a:ext cx="7410450" cy="262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16</xdr:row>
      <xdr:rowOff>38100</xdr:rowOff>
    </xdr:from>
    <xdr:to>
      <xdr:col>9</xdr:col>
      <xdr:colOff>485775</xdr:colOff>
      <xdr:row>31</xdr:row>
      <xdr:rowOff>57150</xdr:rowOff>
    </xdr:to>
    <xdr:graphicFrame>
      <xdr:nvGraphicFramePr>
        <xdr:cNvPr id="2" name="Chart 2"/>
        <xdr:cNvGraphicFramePr/>
      </xdr:nvGraphicFramePr>
      <xdr:xfrm>
        <a:off x="0" y="2628900"/>
        <a:ext cx="7486650" cy="2447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31</xdr:row>
      <xdr:rowOff>47625</xdr:rowOff>
    </xdr:from>
    <xdr:to>
      <xdr:col>9</xdr:col>
      <xdr:colOff>457200</xdr:colOff>
      <xdr:row>47</xdr:row>
      <xdr:rowOff>9525</xdr:rowOff>
    </xdr:to>
    <xdr:graphicFrame>
      <xdr:nvGraphicFramePr>
        <xdr:cNvPr id="3" name="Chart 3"/>
        <xdr:cNvGraphicFramePr/>
      </xdr:nvGraphicFramePr>
      <xdr:xfrm>
        <a:off x="0" y="5067300"/>
        <a:ext cx="7458075" cy="2552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47</xdr:row>
      <xdr:rowOff>38100</xdr:rowOff>
    </xdr:from>
    <xdr:to>
      <xdr:col>9</xdr:col>
      <xdr:colOff>495300</xdr:colOff>
      <xdr:row>63</xdr:row>
      <xdr:rowOff>28575</xdr:rowOff>
    </xdr:to>
    <xdr:graphicFrame>
      <xdr:nvGraphicFramePr>
        <xdr:cNvPr id="4" name="Chart 4"/>
        <xdr:cNvGraphicFramePr/>
      </xdr:nvGraphicFramePr>
      <xdr:xfrm>
        <a:off x="0" y="7648575"/>
        <a:ext cx="7496175" cy="25812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B1:B33"/>
  <sheetViews>
    <sheetView showGridLines="0" zoomScalePageLayoutView="0" workbookViewId="0" topLeftCell="A1">
      <selection activeCell="D16" sqref="D16"/>
    </sheetView>
  </sheetViews>
  <sheetFormatPr defaultColWidth="9.140625" defaultRowHeight="12.75"/>
  <cols>
    <col min="1" max="1" width="6.140625" style="0" customWidth="1"/>
    <col min="2" max="2" width="95.8515625" style="0" customWidth="1"/>
  </cols>
  <sheetData>
    <row r="1" ht="34.5" customHeight="1">
      <c r="B1" s="228" t="s">
        <v>83</v>
      </c>
    </row>
    <row r="2" ht="12.75">
      <c r="B2" t="s">
        <v>89</v>
      </c>
    </row>
    <row r="4" ht="25.5">
      <c r="B4" s="242" t="s">
        <v>117</v>
      </c>
    </row>
    <row r="5" ht="12.75">
      <c r="B5" s="242"/>
    </row>
    <row r="6" ht="25.5">
      <c r="B6" s="242" t="s">
        <v>90</v>
      </c>
    </row>
    <row r="7" ht="12.75">
      <c r="B7" s="242"/>
    </row>
    <row r="8" ht="12.75">
      <c r="B8" s="242"/>
    </row>
    <row r="9" ht="12.75">
      <c r="B9" s="244" t="s">
        <v>93</v>
      </c>
    </row>
    <row r="10" ht="12.75">
      <c r="B10" s="242"/>
    </row>
    <row r="11" ht="12.75">
      <c r="B11" s="264" t="s">
        <v>118</v>
      </c>
    </row>
    <row r="12" ht="12.75">
      <c r="B12" s="244"/>
    </row>
    <row r="13" ht="12.75">
      <c r="B13" s="242" t="s">
        <v>91</v>
      </c>
    </row>
    <row r="14" ht="12.75">
      <c r="B14" s="242"/>
    </row>
    <row r="15" ht="12.75">
      <c r="B15" s="243" t="s">
        <v>119</v>
      </c>
    </row>
    <row r="16" ht="25.5">
      <c r="B16" s="242" t="s">
        <v>120</v>
      </c>
    </row>
    <row r="17" ht="12.75">
      <c r="B17" s="245"/>
    </row>
    <row r="18" ht="12.75">
      <c r="B18" s="245"/>
    </row>
    <row r="19" ht="12.75">
      <c r="B19" s="246" t="s">
        <v>82</v>
      </c>
    </row>
    <row r="20" ht="12.75">
      <c r="B20" s="245"/>
    </row>
    <row r="21" ht="12.75">
      <c r="B21" s="245"/>
    </row>
    <row r="22" ht="25.5">
      <c r="B22" s="242" t="s">
        <v>94</v>
      </c>
    </row>
    <row r="23" ht="12.75">
      <c r="B23" s="245"/>
    </row>
    <row r="24" ht="12.75">
      <c r="B24" s="229"/>
    </row>
    <row r="25" ht="12.75">
      <c r="B25" s="229"/>
    </row>
    <row r="26" ht="12.75">
      <c r="B26" s="229" t="s">
        <v>85</v>
      </c>
    </row>
    <row r="27" ht="12.75">
      <c r="B27" s="229"/>
    </row>
    <row r="28" ht="12.75">
      <c r="B28" s="229" t="s">
        <v>86</v>
      </c>
    </row>
    <row r="29" ht="14.25">
      <c r="B29" s="247" t="s">
        <v>84</v>
      </c>
    </row>
    <row r="30" ht="14.25">
      <c r="B30" s="247"/>
    </row>
    <row r="31" ht="14.25">
      <c r="B31" s="247" t="s">
        <v>92</v>
      </c>
    </row>
    <row r="32" ht="14.25">
      <c r="B32" s="247"/>
    </row>
    <row r="33" ht="14.25">
      <c r="B33" s="248" t="s">
        <v>95</v>
      </c>
    </row>
  </sheetData>
  <sheetProtection password="CAC7" sheet="1"/>
  <printOptions horizontalCentered="1" verticalCentered="1"/>
  <pageMargins left="0.7086614173228347" right="0.7086614173228347" top="0.7480314960629921" bottom="0.7480314960629921" header="0.31496062992125984" footer="0.31496062992125984"/>
  <pageSetup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A1:M221"/>
  <sheetViews>
    <sheetView showGridLines="0" workbookViewId="0" topLeftCell="A138">
      <selection activeCell="K177" sqref="K177"/>
    </sheetView>
  </sheetViews>
  <sheetFormatPr defaultColWidth="11.57421875" defaultRowHeight="12.75"/>
  <cols>
    <col min="1" max="1" width="18.7109375" style="72" customWidth="1"/>
    <col min="2" max="10" width="10.7109375" style="11" customWidth="1"/>
    <col min="11" max="16384" width="11.57421875" style="11" customWidth="1"/>
  </cols>
  <sheetData>
    <row r="1" spans="1:6" ht="18.75" thickBot="1">
      <c r="A1" s="373"/>
      <c r="B1" s="373"/>
      <c r="C1" s="373"/>
      <c r="D1" s="373"/>
      <c r="E1" s="373"/>
      <c r="F1" s="373"/>
    </row>
    <row r="2" spans="1:10" s="71" customFormat="1" ht="18.75" thickBot="1">
      <c r="A2" s="70"/>
      <c r="B2" s="354" t="s">
        <v>5</v>
      </c>
      <c r="C2" s="355"/>
      <c r="D2" s="355"/>
      <c r="E2" s="355"/>
      <c r="F2" s="355"/>
      <c r="G2" s="355"/>
      <c r="H2" s="355"/>
      <c r="I2" s="355"/>
      <c r="J2" s="356"/>
    </row>
    <row r="3" spans="2:10" ht="15.75" customHeight="1" thickBot="1">
      <c r="B3" s="73"/>
      <c r="C3" s="73"/>
      <c r="D3" s="73"/>
      <c r="E3" s="73"/>
      <c r="F3" s="73"/>
      <c r="G3" s="73"/>
      <c r="H3" s="73"/>
      <c r="I3" s="73"/>
      <c r="J3" s="73"/>
    </row>
    <row r="4" spans="1:10" ht="12.75">
      <c r="A4" s="299" t="s">
        <v>31</v>
      </c>
      <c r="B4" s="327" t="s">
        <v>21</v>
      </c>
      <c r="C4" s="302"/>
      <c r="D4" s="328"/>
      <c r="E4" s="327" t="s">
        <v>7</v>
      </c>
      <c r="F4" s="302"/>
      <c r="G4" s="328"/>
      <c r="H4" s="327" t="s">
        <v>10</v>
      </c>
      <c r="I4" s="302"/>
      <c r="J4" s="328"/>
    </row>
    <row r="5" spans="1:10" ht="13.5" thickBot="1">
      <c r="A5" s="300"/>
      <c r="B5" s="105" t="s">
        <v>0</v>
      </c>
      <c r="C5" s="106" t="s">
        <v>1</v>
      </c>
      <c r="D5" s="74" t="s">
        <v>2</v>
      </c>
      <c r="E5" s="107" t="s">
        <v>0</v>
      </c>
      <c r="F5" s="106" t="s">
        <v>1</v>
      </c>
      <c r="G5" s="75" t="s">
        <v>2</v>
      </c>
      <c r="H5" s="105" t="s">
        <v>0</v>
      </c>
      <c r="I5" s="106" t="s">
        <v>1</v>
      </c>
      <c r="J5" s="74" t="s">
        <v>2</v>
      </c>
    </row>
    <row r="6" spans="1:10" ht="12.75">
      <c r="A6" s="133" t="s">
        <v>32</v>
      </c>
      <c r="B6" s="146">
        <v>123360</v>
      </c>
      <c r="C6" s="147">
        <v>82463</v>
      </c>
      <c r="D6" s="148">
        <v>13389</v>
      </c>
      <c r="E6" s="146">
        <v>123231</v>
      </c>
      <c r="F6" s="147">
        <v>43284</v>
      </c>
      <c r="G6" s="148">
        <v>8370</v>
      </c>
      <c r="H6" s="146">
        <v>9103</v>
      </c>
      <c r="I6" s="147">
        <v>500</v>
      </c>
      <c r="J6" s="149">
        <v>566</v>
      </c>
    </row>
    <row r="7" spans="1:10" ht="12.75">
      <c r="A7" s="134" t="s">
        <v>33</v>
      </c>
      <c r="B7" s="150">
        <v>127785</v>
      </c>
      <c r="C7" s="151">
        <v>107234</v>
      </c>
      <c r="D7" s="152">
        <v>21414</v>
      </c>
      <c r="E7" s="153">
        <v>133885</v>
      </c>
      <c r="F7" s="151">
        <v>10240</v>
      </c>
      <c r="G7" s="154">
        <v>12117</v>
      </c>
      <c r="H7" s="153">
        <v>17151</v>
      </c>
      <c r="I7" s="151"/>
      <c r="J7" s="154">
        <v>1039</v>
      </c>
    </row>
    <row r="8" spans="1:10" ht="12.75">
      <c r="A8" s="134" t="s">
        <v>61</v>
      </c>
      <c r="B8" s="153">
        <v>111571</v>
      </c>
      <c r="C8" s="151">
        <v>5980</v>
      </c>
      <c r="D8" s="155">
        <v>15059</v>
      </c>
      <c r="E8" s="153">
        <v>125066</v>
      </c>
      <c r="F8" s="151">
        <v>44785</v>
      </c>
      <c r="G8" s="154">
        <v>8977</v>
      </c>
      <c r="H8" s="153">
        <v>8435</v>
      </c>
      <c r="I8" s="151">
        <v>1130</v>
      </c>
      <c r="J8" s="154">
        <v>989</v>
      </c>
    </row>
    <row r="9" spans="1:10" ht="12.75">
      <c r="A9" s="134" t="s">
        <v>62</v>
      </c>
      <c r="B9" s="150">
        <v>136222</v>
      </c>
      <c r="C9" s="151">
        <v>30651</v>
      </c>
      <c r="D9" s="152">
        <v>17128</v>
      </c>
      <c r="E9" s="150">
        <v>190645</v>
      </c>
      <c r="F9" s="151">
        <v>2212</v>
      </c>
      <c r="G9" s="152">
        <v>14920</v>
      </c>
      <c r="H9" s="153">
        <v>7096</v>
      </c>
      <c r="I9" s="151"/>
      <c r="J9" s="154">
        <v>1554</v>
      </c>
    </row>
    <row r="10" spans="1:10" ht="12.75">
      <c r="A10" s="134" t="s">
        <v>63</v>
      </c>
      <c r="B10" s="150">
        <v>207921</v>
      </c>
      <c r="C10" s="151">
        <v>245695</v>
      </c>
      <c r="D10" s="152">
        <v>30536</v>
      </c>
      <c r="E10" s="153">
        <v>198834</v>
      </c>
      <c r="F10" s="151">
        <v>127867</v>
      </c>
      <c r="G10" s="154">
        <v>14664</v>
      </c>
      <c r="H10" s="153">
        <v>3538</v>
      </c>
      <c r="I10" s="151">
        <v>250</v>
      </c>
      <c r="J10" s="154">
        <v>1891</v>
      </c>
    </row>
    <row r="11" spans="1:10" ht="12.75">
      <c r="A11" s="134" t="s">
        <v>34</v>
      </c>
      <c r="B11" s="150">
        <v>167865</v>
      </c>
      <c r="C11" s="151">
        <v>10589</v>
      </c>
      <c r="D11" s="152">
        <v>28002</v>
      </c>
      <c r="E11" s="153">
        <v>233402</v>
      </c>
      <c r="F11" s="151">
        <v>15308</v>
      </c>
      <c r="G11" s="154">
        <v>20666</v>
      </c>
      <c r="H11" s="153">
        <v>16812</v>
      </c>
      <c r="I11" s="151">
        <v>679</v>
      </c>
      <c r="J11" s="154">
        <v>4198</v>
      </c>
    </row>
    <row r="12" spans="1:10" ht="12.75">
      <c r="A12" s="134" t="s">
        <v>64</v>
      </c>
      <c r="B12" s="156">
        <v>79305</v>
      </c>
      <c r="C12" s="151">
        <v>445976</v>
      </c>
      <c r="D12" s="155">
        <v>13344</v>
      </c>
      <c r="E12" s="156">
        <v>80555</v>
      </c>
      <c r="F12" s="151">
        <v>5775</v>
      </c>
      <c r="G12" s="155">
        <v>5629</v>
      </c>
      <c r="H12" s="156">
        <v>5549</v>
      </c>
      <c r="I12" s="151"/>
      <c r="J12" s="154">
        <v>3211</v>
      </c>
    </row>
    <row r="13" spans="1:10" ht="12.75">
      <c r="A13" s="134" t="s">
        <v>65</v>
      </c>
      <c r="B13" s="150">
        <v>78606</v>
      </c>
      <c r="C13" s="151">
        <v>355592</v>
      </c>
      <c r="D13" s="152">
        <v>26533</v>
      </c>
      <c r="E13" s="153">
        <v>121579</v>
      </c>
      <c r="F13" s="151">
        <v>18970</v>
      </c>
      <c r="G13" s="154">
        <v>11340</v>
      </c>
      <c r="H13" s="153">
        <v>2642</v>
      </c>
      <c r="I13" s="151">
        <v>986</v>
      </c>
      <c r="J13" s="154">
        <v>2036</v>
      </c>
    </row>
    <row r="14" spans="1:10" ht="12.75">
      <c r="A14" s="134" t="s">
        <v>35</v>
      </c>
      <c r="B14" s="150">
        <v>13653</v>
      </c>
      <c r="C14" s="151">
        <v>169883</v>
      </c>
      <c r="D14" s="152">
        <v>3314</v>
      </c>
      <c r="E14" s="153">
        <v>48640</v>
      </c>
      <c r="F14" s="151">
        <v>68478</v>
      </c>
      <c r="G14" s="154">
        <v>6579</v>
      </c>
      <c r="H14" s="153">
        <v>3200</v>
      </c>
      <c r="I14" s="151"/>
      <c r="J14" s="154">
        <v>383</v>
      </c>
    </row>
    <row r="15" spans="1:10" ht="12.75">
      <c r="A15" s="134" t="s">
        <v>36</v>
      </c>
      <c r="B15" s="150">
        <v>80544</v>
      </c>
      <c r="C15" s="151">
        <v>64828</v>
      </c>
      <c r="D15" s="152">
        <v>20746</v>
      </c>
      <c r="E15" s="153">
        <v>152149</v>
      </c>
      <c r="F15" s="151">
        <v>6054</v>
      </c>
      <c r="G15" s="154">
        <v>16457</v>
      </c>
      <c r="H15" s="153">
        <v>6430</v>
      </c>
      <c r="I15" s="151"/>
      <c r="J15" s="154">
        <v>1050</v>
      </c>
    </row>
    <row r="16" spans="1:10" ht="12.75">
      <c r="A16" s="135" t="s">
        <v>37</v>
      </c>
      <c r="B16" s="150">
        <v>265068</v>
      </c>
      <c r="C16" s="151">
        <v>40459</v>
      </c>
      <c r="D16" s="152">
        <v>13811</v>
      </c>
      <c r="E16" s="153">
        <v>95340</v>
      </c>
      <c r="F16" s="151">
        <v>7179</v>
      </c>
      <c r="G16" s="154">
        <v>8733</v>
      </c>
      <c r="H16" s="153">
        <v>9741</v>
      </c>
      <c r="I16" s="151">
        <v>1400</v>
      </c>
      <c r="J16" s="154">
        <v>909</v>
      </c>
    </row>
    <row r="17" spans="1:10" ht="12.75">
      <c r="A17" s="135" t="s">
        <v>38</v>
      </c>
      <c r="B17" s="150">
        <v>172345</v>
      </c>
      <c r="C17" s="151">
        <v>8996</v>
      </c>
      <c r="D17" s="152">
        <v>18749</v>
      </c>
      <c r="E17" s="153">
        <v>88169</v>
      </c>
      <c r="F17" s="151">
        <v>6250</v>
      </c>
      <c r="G17" s="154">
        <v>10551</v>
      </c>
      <c r="H17" s="153">
        <v>10835</v>
      </c>
      <c r="I17" s="151">
        <v>2600</v>
      </c>
      <c r="J17" s="154">
        <v>2100</v>
      </c>
    </row>
    <row r="18" spans="1:10" ht="12.75">
      <c r="A18" s="134" t="s">
        <v>39</v>
      </c>
      <c r="B18" s="150">
        <v>116339</v>
      </c>
      <c r="C18" s="151">
        <v>45246</v>
      </c>
      <c r="D18" s="152">
        <v>19781</v>
      </c>
      <c r="E18" s="153">
        <v>132317</v>
      </c>
      <c r="F18" s="151">
        <v>13438</v>
      </c>
      <c r="G18" s="154">
        <v>13447</v>
      </c>
      <c r="H18" s="153">
        <v>2600</v>
      </c>
      <c r="I18" s="151">
        <v>850</v>
      </c>
      <c r="J18" s="154">
        <v>1008</v>
      </c>
    </row>
    <row r="19" spans="1:10" ht="12.75">
      <c r="A19" s="134" t="s">
        <v>66</v>
      </c>
      <c r="B19" s="150">
        <v>112142</v>
      </c>
      <c r="C19" s="151">
        <v>10811</v>
      </c>
      <c r="D19" s="152">
        <v>23394</v>
      </c>
      <c r="E19" s="153">
        <v>130023</v>
      </c>
      <c r="F19" s="151">
        <v>3357</v>
      </c>
      <c r="G19" s="154">
        <v>20124</v>
      </c>
      <c r="H19" s="153">
        <v>8950</v>
      </c>
      <c r="I19" s="151"/>
      <c r="J19" s="154">
        <v>3726</v>
      </c>
    </row>
    <row r="20" spans="1:10" ht="12.75" customHeight="1" thickBot="1">
      <c r="A20" s="134" t="s">
        <v>67</v>
      </c>
      <c r="B20" s="150">
        <v>71953</v>
      </c>
      <c r="C20" s="151">
        <v>59142</v>
      </c>
      <c r="D20" s="152">
        <v>14533</v>
      </c>
      <c r="E20" s="153">
        <v>174582</v>
      </c>
      <c r="F20" s="151">
        <v>10116</v>
      </c>
      <c r="G20" s="154">
        <v>13570</v>
      </c>
      <c r="H20" s="153">
        <v>3203</v>
      </c>
      <c r="I20" s="151">
        <v>1042</v>
      </c>
      <c r="J20" s="154">
        <v>582</v>
      </c>
    </row>
    <row r="21" spans="1:10" ht="12.75" customHeight="1" thickBot="1">
      <c r="A21" s="4" t="s">
        <v>40</v>
      </c>
      <c r="B21" s="4">
        <f aca="true" t="shared" si="0" ref="B21:J21">SUM(B6:B20)</f>
        <v>1864679</v>
      </c>
      <c r="C21" s="4">
        <f t="shared" si="0"/>
        <v>1683545</v>
      </c>
      <c r="D21" s="4">
        <f t="shared" si="0"/>
        <v>279733</v>
      </c>
      <c r="E21" s="4">
        <f t="shared" si="0"/>
        <v>2028417</v>
      </c>
      <c r="F21" s="4">
        <f t="shared" si="0"/>
        <v>383313</v>
      </c>
      <c r="G21" s="4">
        <f t="shared" si="0"/>
        <v>186144</v>
      </c>
      <c r="H21" s="4">
        <f t="shared" si="0"/>
        <v>115285</v>
      </c>
      <c r="I21" s="4">
        <f t="shared" si="0"/>
        <v>9437</v>
      </c>
      <c r="J21" s="4">
        <f t="shared" si="0"/>
        <v>25242</v>
      </c>
    </row>
    <row r="22" ht="13.5" thickBot="1"/>
    <row r="23" spans="1:10" ht="12.75" customHeight="1">
      <c r="A23" s="299" t="s">
        <v>31</v>
      </c>
      <c r="B23" s="327" t="s">
        <v>9</v>
      </c>
      <c r="C23" s="302"/>
      <c r="D23" s="328"/>
      <c r="E23" s="327" t="s">
        <v>8</v>
      </c>
      <c r="F23" s="302"/>
      <c r="G23" s="328"/>
      <c r="H23" s="327" t="s">
        <v>22</v>
      </c>
      <c r="I23" s="302"/>
      <c r="J23" s="328"/>
    </row>
    <row r="24" spans="1:10" ht="13.5" customHeight="1" thickBot="1">
      <c r="A24" s="300"/>
      <c r="B24" s="105" t="s">
        <v>0</v>
      </c>
      <c r="C24" s="106" t="s">
        <v>1</v>
      </c>
      <c r="D24" s="74" t="s">
        <v>2</v>
      </c>
      <c r="E24" s="107" t="s">
        <v>0</v>
      </c>
      <c r="F24" s="106" t="s">
        <v>1</v>
      </c>
      <c r="G24" s="75" t="s">
        <v>2</v>
      </c>
      <c r="H24" s="105" t="s">
        <v>0</v>
      </c>
      <c r="I24" s="106" t="s">
        <v>1</v>
      </c>
      <c r="J24" s="74" t="s">
        <v>2</v>
      </c>
    </row>
    <row r="25" spans="1:10" ht="13.5" customHeight="1">
      <c r="A25" s="136" t="str">
        <f aca="true" t="shared" si="1" ref="A25:A39">A6</f>
        <v>Centre</v>
      </c>
      <c r="B25" s="148">
        <v>238308</v>
      </c>
      <c r="C25" s="147">
        <v>3153</v>
      </c>
      <c r="D25" s="149">
        <v>20343</v>
      </c>
      <c r="E25" s="157">
        <v>33298</v>
      </c>
      <c r="F25" s="147">
        <v>2986</v>
      </c>
      <c r="G25" s="149">
        <v>6857</v>
      </c>
      <c r="H25" s="157">
        <v>95695</v>
      </c>
      <c r="I25" s="147">
        <v>3100</v>
      </c>
      <c r="J25" s="149">
        <v>6845</v>
      </c>
    </row>
    <row r="26" spans="1:10" ht="13.5" customHeight="1">
      <c r="A26" s="137" t="str">
        <f t="shared" si="1"/>
        <v>Côte d'azur-Corse</v>
      </c>
      <c r="B26" s="158">
        <v>91795</v>
      </c>
      <c r="C26" s="151">
        <v>521</v>
      </c>
      <c r="D26" s="154">
        <v>8955</v>
      </c>
      <c r="E26" s="153">
        <v>62728</v>
      </c>
      <c r="F26" s="151">
        <v>3026</v>
      </c>
      <c r="G26" s="154">
        <v>6633</v>
      </c>
      <c r="H26" s="153">
        <v>81570</v>
      </c>
      <c r="I26" s="151">
        <v>9347</v>
      </c>
      <c r="J26" s="154">
        <v>7888</v>
      </c>
    </row>
    <row r="27" spans="1:10" ht="13.5" customHeight="1">
      <c r="A27" s="137" t="str">
        <f t="shared" si="1"/>
        <v>Centre-Est</v>
      </c>
      <c r="B27" s="158">
        <v>152745</v>
      </c>
      <c r="C27" s="151">
        <v>7227</v>
      </c>
      <c r="D27" s="154">
        <v>11685</v>
      </c>
      <c r="E27" s="153">
        <v>29023</v>
      </c>
      <c r="F27" s="151">
        <v>33601</v>
      </c>
      <c r="G27" s="154">
        <v>2189</v>
      </c>
      <c r="H27" s="153">
        <v>96239</v>
      </c>
      <c r="I27" s="151">
        <v>1995</v>
      </c>
      <c r="J27" s="154">
        <v>6728</v>
      </c>
    </row>
    <row r="28" spans="1:10" ht="13.5" customHeight="1">
      <c r="A28" s="137" t="str">
        <f t="shared" si="1"/>
        <v>Centre-Ouest</v>
      </c>
      <c r="B28" s="158">
        <v>197495</v>
      </c>
      <c r="C28" s="151">
        <v>266</v>
      </c>
      <c r="D28" s="154">
        <v>19194</v>
      </c>
      <c r="E28" s="153">
        <v>28612</v>
      </c>
      <c r="F28" s="151">
        <v>12242</v>
      </c>
      <c r="G28" s="154">
        <v>5275</v>
      </c>
      <c r="H28" s="153">
        <v>77315</v>
      </c>
      <c r="I28" s="151">
        <v>2000</v>
      </c>
      <c r="J28" s="154">
        <v>3147</v>
      </c>
    </row>
    <row r="29" spans="1:10" ht="13.5" customHeight="1">
      <c r="A29" s="137" t="str">
        <f t="shared" si="1"/>
        <v>Centre-Sud</v>
      </c>
      <c r="B29" s="158">
        <v>424370</v>
      </c>
      <c r="C29" s="151">
        <v>8200</v>
      </c>
      <c r="D29" s="154">
        <v>32889</v>
      </c>
      <c r="E29" s="153">
        <v>68525</v>
      </c>
      <c r="F29" s="151">
        <v>18812</v>
      </c>
      <c r="G29" s="154">
        <v>5084</v>
      </c>
      <c r="H29" s="153">
        <v>228525</v>
      </c>
      <c r="I29" s="151">
        <v>2000</v>
      </c>
      <c r="J29" s="154">
        <v>10080</v>
      </c>
    </row>
    <row r="30" spans="1:10" ht="13.5" customHeight="1">
      <c r="A30" s="137" t="str">
        <f t="shared" si="1"/>
        <v>Est</v>
      </c>
      <c r="B30" s="158">
        <v>221292</v>
      </c>
      <c r="C30" s="151">
        <v>32822</v>
      </c>
      <c r="D30" s="154">
        <v>21803</v>
      </c>
      <c r="E30" s="153">
        <v>93250</v>
      </c>
      <c r="F30" s="151">
        <v>2539</v>
      </c>
      <c r="G30" s="154">
        <v>10720</v>
      </c>
      <c r="H30" s="153">
        <v>164910</v>
      </c>
      <c r="I30" s="151">
        <v>1344</v>
      </c>
      <c r="J30" s="154">
        <v>10601</v>
      </c>
    </row>
    <row r="31" spans="1:10" ht="13.5" customHeight="1">
      <c r="A31" s="137" t="str">
        <f t="shared" si="1"/>
        <v>Ile de France-Est</v>
      </c>
      <c r="B31" s="158">
        <v>117551</v>
      </c>
      <c r="C31" s="158">
        <v>760</v>
      </c>
      <c r="D31" s="159">
        <v>6669</v>
      </c>
      <c r="E31" s="153">
        <v>12151</v>
      </c>
      <c r="F31" s="158">
        <v>15550</v>
      </c>
      <c r="G31" s="159">
        <v>2022</v>
      </c>
      <c r="H31" s="153">
        <v>84849</v>
      </c>
      <c r="I31" s="158">
        <v>8640</v>
      </c>
      <c r="J31" s="154">
        <v>4269</v>
      </c>
    </row>
    <row r="32" spans="1:10" ht="13.5" customHeight="1">
      <c r="A32" s="137" t="str">
        <f t="shared" si="1"/>
        <v>Ile de France-Ouest</v>
      </c>
      <c r="B32" s="158">
        <v>159387</v>
      </c>
      <c r="C32" s="151">
        <v>5000</v>
      </c>
      <c r="D32" s="154">
        <v>11987</v>
      </c>
      <c r="E32" s="153">
        <v>65135</v>
      </c>
      <c r="F32" s="151">
        <v>615</v>
      </c>
      <c r="G32" s="154">
        <v>4884</v>
      </c>
      <c r="H32" s="153">
        <v>213633</v>
      </c>
      <c r="I32" s="151">
        <v>18541</v>
      </c>
      <c r="J32" s="154">
        <v>13777</v>
      </c>
    </row>
    <row r="33" spans="1:10" ht="13.5" customHeight="1">
      <c r="A33" s="137" t="str">
        <f t="shared" si="1"/>
        <v>Ile de France-Paris</v>
      </c>
      <c r="B33" s="158">
        <v>19900</v>
      </c>
      <c r="C33" s="151"/>
      <c r="D33" s="154">
        <v>420</v>
      </c>
      <c r="E33" s="153">
        <v>17737</v>
      </c>
      <c r="F33" s="151">
        <v>2044</v>
      </c>
      <c r="G33" s="154">
        <v>2621</v>
      </c>
      <c r="H33" s="153">
        <v>10554</v>
      </c>
      <c r="I33" s="151"/>
      <c r="J33" s="154">
        <v>1073</v>
      </c>
    </row>
    <row r="34" spans="1:10" ht="13.5" customHeight="1">
      <c r="A34" s="137" t="str">
        <f t="shared" si="1"/>
        <v>Nord</v>
      </c>
      <c r="B34" s="158">
        <v>188594</v>
      </c>
      <c r="C34" s="151">
        <v>13050</v>
      </c>
      <c r="D34" s="154">
        <v>16995</v>
      </c>
      <c r="E34" s="153">
        <v>79605</v>
      </c>
      <c r="F34" s="151"/>
      <c r="G34" s="154">
        <v>8863</v>
      </c>
      <c r="H34" s="153">
        <v>89741</v>
      </c>
      <c r="I34" s="151"/>
      <c r="J34" s="154">
        <v>12070</v>
      </c>
    </row>
    <row r="35" spans="1:10" ht="13.5" customHeight="1">
      <c r="A35" s="137" t="str">
        <f t="shared" si="1"/>
        <v>Normandie</v>
      </c>
      <c r="B35" s="160">
        <v>261287</v>
      </c>
      <c r="C35" s="161">
        <v>7788</v>
      </c>
      <c r="D35" s="162">
        <v>27572</v>
      </c>
      <c r="E35" s="163">
        <v>32054</v>
      </c>
      <c r="F35" s="161">
        <v>2116</v>
      </c>
      <c r="G35" s="162">
        <v>9885</v>
      </c>
      <c r="H35" s="163">
        <v>56724</v>
      </c>
      <c r="I35" s="161">
        <v>4622</v>
      </c>
      <c r="J35" s="162">
        <v>4931</v>
      </c>
    </row>
    <row r="36" spans="1:10" ht="13.5" customHeight="1">
      <c r="A36" s="137" t="str">
        <f t="shared" si="1"/>
        <v>Ouest</v>
      </c>
      <c r="B36" s="160">
        <v>185621</v>
      </c>
      <c r="C36" s="161">
        <v>950</v>
      </c>
      <c r="D36" s="162">
        <v>14148</v>
      </c>
      <c r="E36" s="163">
        <v>28034</v>
      </c>
      <c r="F36" s="161">
        <v>2637</v>
      </c>
      <c r="G36" s="162">
        <v>5006</v>
      </c>
      <c r="H36" s="163">
        <v>110508</v>
      </c>
      <c r="I36" s="161"/>
      <c r="J36" s="162">
        <v>10686</v>
      </c>
    </row>
    <row r="37" spans="1:10" ht="12.75">
      <c r="A37" s="137" t="str">
        <f t="shared" si="1"/>
        <v>Sud</v>
      </c>
      <c r="B37" s="158">
        <v>184363</v>
      </c>
      <c r="C37" s="151">
        <v>9866</v>
      </c>
      <c r="D37" s="154">
        <v>20523</v>
      </c>
      <c r="E37" s="153">
        <v>139997</v>
      </c>
      <c r="F37" s="151">
        <v>8660</v>
      </c>
      <c r="G37" s="154">
        <v>16447</v>
      </c>
      <c r="H37" s="153">
        <v>150642</v>
      </c>
      <c r="I37" s="151">
        <v>4425</v>
      </c>
      <c r="J37" s="154">
        <v>10892</v>
      </c>
    </row>
    <row r="38" spans="1:10" ht="12.75">
      <c r="A38" s="137" t="str">
        <f t="shared" si="1"/>
        <v>Sud-Est</v>
      </c>
      <c r="B38" s="158">
        <v>206581</v>
      </c>
      <c r="C38" s="151">
        <v>15100</v>
      </c>
      <c r="D38" s="154">
        <v>21630</v>
      </c>
      <c r="E38" s="153">
        <v>35018</v>
      </c>
      <c r="F38" s="151">
        <v>8276</v>
      </c>
      <c r="G38" s="154">
        <v>8702</v>
      </c>
      <c r="H38" s="153">
        <v>66894</v>
      </c>
      <c r="I38" s="151">
        <v>1550</v>
      </c>
      <c r="J38" s="154">
        <v>11225</v>
      </c>
    </row>
    <row r="39" spans="1:10" ht="13.5" thickBot="1">
      <c r="A39" s="138" t="str">
        <f t="shared" si="1"/>
        <v>Sud-Ouest</v>
      </c>
      <c r="B39" s="158">
        <v>258611</v>
      </c>
      <c r="C39" s="151">
        <v>29750</v>
      </c>
      <c r="D39" s="154">
        <v>27522</v>
      </c>
      <c r="E39" s="153">
        <v>38322</v>
      </c>
      <c r="F39" s="151">
        <v>56721</v>
      </c>
      <c r="G39" s="154">
        <v>4531</v>
      </c>
      <c r="H39" s="153">
        <v>59461</v>
      </c>
      <c r="I39" s="151">
        <v>1350</v>
      </c>
      <c r="J39" s="154">
        <v>6067</v>
      </c>
    </row>
    <row r="40" spans="1:10" ht="13.5" thickBot="1">
      <c r="A40" s="4" t="s">
        <v>40</v>
      </c>
      <c r="B40" s="4">
        <f aca="true" t="shared" si="2" ref="B40:J40">SUM(B25:B39)</f>
        <v>2907900</v>
      </c>
      <c r="C40" s="4">
        <f t="shared" si="2"/>
        <v>134453</v>
      </c>
      <c r="D40" s="4">
        <f t="shared" si="2"/>
        <v>262335</v>
      </c>
      <c r="E40" s="4">
        <f t="shared" si="2"/>
        <v>763489</v>
      </c>
      <c r="F40" s="4">
        <f t="shared" si="2"/>
        <v>169825</v>
      </c>
      <c r="G40" s="4">
        <f t="shared" si="2"/>
        <v>99719</v>
      </c>
      <c r="H40" s="4">
        <f t="shared" si="2"/>
        <v>1587260</v>
      </c>
      <c r="I40" s="4">
        <f t="shared" si="2"/>
        <v>58914</v>
      </c>
      <c r="J40" s="4">
        <f t="shared" si="2"/>
        <v>120279</v>
      </c>
    </row>
    <row r="41" ht="13.5" thickBot="1"/>
    <row r="42" spans="1:10" ht="12.75" customHeight="1">
      <c r="A42" s="299" t="s">
        <v>31</v>
      </c>
      <c r="B42" s="327" t="s">
        <v>23</v>
      </c>
      <c r="C42" s="302"/>
      <c r="D42" s="328"/>
      <c r="E42" s="327" t="s">
        <v>24</v>
      </c>
      <c r="F42" s="302"/>
      <c r="G42" s="328"/>
      <c r="H42" s="359"/>
      <c r="I42" s="329"/>
      <c r="J42" s="329"/>
    </row>
    <row r="43" spans="1:10" ht="13.5" customHeight="1" thickBot="1">
      <c r="A43" s="300"/>
      <c r="B43" s="105" t="s">
        <v>0</v>
      </c>
      <c r="C43" s="106" t="s">
        <v>1</v>
      </c>
      <c r="D43" s="74" t="s">
        <v>2</v>
      </c>
      <c r="E43" s="107" t="s">
        <v>0</v>
      </c>
      <c r="F43" s="106" t="s">
        <v>1</v>
      </c>
      <c r="G43" s="75" t="s">
        <v>2</v>
      </c>
      <c r="H43" s="78"/>
      <c r="I43" s="79"/>
      <c r="J43" s="79"/>
    </row>
    <row r="44" spans="1:10" ht="13.5" customHeight="1">
      <c r="A44" s="99" t="str">
        <f aca="true" t="shared" si="3" ref="A44:A58">A6</f>
        <v>Centre</v>
      </c>
      <c r="B44" s="157">
        <v>41479</v>
      </c>
      <c r="C44" s="147">
        <v>2410</v>
      </c>
      <c r="D44" s="149">
        <v>4444</v>
      </c>
      <c r="E44" s="157">
        <v>19022</v>
      </c>
      <c r="F44" s="147">
        <v>100921</v>
      </c>
      <c r="G44" s="149">
        <v>3270</v>
      </c>
      <c r="H44" s="77"/>
      <c r="I44" s="80"/>
      <c r="J44" s="80"/>
    </row>
    <row r="45" spans="1:10" ht="13.5" customHeight="1">
      <c r="A45" s="139" t="str">
        <f t="shared" si="3"/>
        <v>Côte d'azur-Corse</v>
      </c>
      <c r="B45" s="153">
        <v>34708</v>
      </c>
      <c r="C45" s="151">
        <v>17001</v>
      </c>
      <c r="D45" s="154">
        <v>5694</v>
      </c>
      <c r="E45" s="153">
        <v>20906</v>
      </c>
      <c r="F45" s="151">
        <v>11350</v>
      </c>
      <c r="G45" s="154">
        <v>3705</v>
      </c>
      <c r="H45" s="77"/>
      <c r="I45" s="80"/>
      <c r="J45" s="80"/>
    </row>
    <row r="46" spans="1:10" ht="13.5" customHeight="1">
      <c r="A46" s="139" t="str">
        <f t="shared" si="3"/>
        <v>Centre-Est</v>
      </c>
      <c r="B46" s="153">
        <v>23691</v>
      </c>
      <c r="C46" s="158">
        <v>2176</v>
      </c>
      <c r="D46" s="154">
        <v>6621</v>
      </c>
      <c r="E46" s="153">
        <v>4067</v>
      </c>
      <c r="F46" s="151"/>
      <c r="G46" s="154">
        <v>1053</v>
      </c>
      <c r="H46" s="77"/>
      <c r="I46" s="80"/>
      <c r="J46" s="80"/>
    </row>
    <row r="47" spans="1:10" ht="13.5" customHeight="1">
      <c r="A47" s="139" t="str">
        <f t="shared" si="3"/>
        <v>Centre-Ouest</v>
      </c>
      <c r="B47" s="153">
        <v>50274</v>
      </c>
      <c r="C47" s="151">
        <v>15143</v>
      </c>
      <c r="D47" s="154">
        <v>6015</v>
      </c>
      <c r="E47" s="153">
        <v>9347</v>
      </c>
      <c r="F47" s="151">
        <v>250</v>
      </c>
      <c r="G47" s="154">
        <v>5201</v>
      </c>
      <c r="H47" s="77"/>
      <c r="I47" s="80"/>
      <c r="J47" s="80"/>
    </row>
    <row r="48" spans="1:10" ht="13.5" customHeight="1">
      <c r="A48" s="139" t="str">
        <f t="shared" si="3"/>
        <v>Centre-Sud</v>
      </c>
      <c r="B48" s="153">
        <v>37923</v>
      </c>
      <c r="C48" s="151">
        <v>2281</v>
      </c>
      <c r="D48" s="154">
        <v>8826</v>
      </c>
      <c r="E48" s="153">
        <v>12465</v>
      </c>
      <c r="F48" s="151">
        <v>10350</v>
      </c>
      <c r="G48" s="154">
        <v>3181</v>
      </c>
      <c r="H48" s="77"/>
      <c r="I48" s="80"/>
      <c r="J48" s="80"/>
    </row>
    <row r="49" spans="1:10" ht="13.5" customHeight="1">
      <c r="A49" s="139" t="str">
        <f t="shared" si="3"/>
        <v>Est</v>
      </c>
      <c r="B49" s="153">
        <v>74825</v>
      </c>
      <c r="C49" s="151">
        <v>4362</v>
      </c>
      <c r="D49" s="154">
        <v>13275</v>
      </c>
      <c r="E49" s="153">
        <v>6613</v>
      </c>
      <c r="F49" s="151">
        <v>300</v>
      </c>
      <c r="G49" s="154">
        <v>1523</v>
      </c>
      <c r="H49" s="77"/>
      <c r="I49" s="80"/>
      <c r="J49" s="80"/>
    </row>
    <row r="50" spans="1:10" ht="13.5" customHeight="1">
      <c r="A50" s="139" t="str">
        <f t="shared" si="3"/>
        <v>Ile de France-Est</v>
      </c>
      <c r="B50" s="164">
        <v>30251</v>
      </c>
      <c r="C50" s="151">
        <v>8004</v>
      </c>
      <c r="D50" s="158">
        <v>4480</v>
      </c>
      <c r="E50" s="164">
        <v>3311</v>
      </c>
      <c r="F50" s="151">
        <v>4000</v>
      </c>
      <c r="G50" s="158">
        <v>95</v>
      </c>
      <c r="H50" s="77"/>
      <c r="I50" s="80"/>
      <c r="J50" s="80"/>
    </row>
    <row r="51" spans="1:10" ht="13.5" customHeight="1">
      <c r="A51" s="139" t="str">
        <f t="shared" si="3"/>
        <v>Ile de France-Ouest</v>
      </c>
      <c r="B51" s="153">
        <v>42775</v>
      </c>
      <c r="C51" s="151">
        <v>9850</v>
      </c>
      <c r="D51" s="154">
        <v>6173</v>
      </c>
      <c r="E51" s="153">
        <v>5478</v>
      </c>
      <c r="F51" s="151">
        <v>941</v>
      </c>
      <c r="G51" s="154">
        <v>434</v>
      </c>
      <c r="H51" s="77"/>
      <c r="I51" s="80"/>
      <c r="J51" s="80"/>
    </row>
    <row r="52" spans="1:10" ht="13.5" customHeight="1">
      <c r="A52" s="139" t="str">
        <f t="shared" si="3"/>
        <v>Ile de France-Paris</v>
      </c>
      <c r="B52" s="153">
        <v>7313</v>
      </c>
      <c r="C52" s="151"/>
      <c r="D52" s="154">
        <v>4404</v>
      </c>
      <c r="E52" s="153">
        <v>2281</v>
      </c>
      <c r="F52" s="151"/>
      <c r="G52" s="154">
        <v>1894</v>
      </c>
      <c r="H52" s="77"/>
      <c r="I52" s="80"/>
      <c r="J52" s="80"/>
    </row>
    <row r="53" spans="1:10" ht="13.5" customHeight="1">
      <c r="A53" s="139" t="str">
        <f t="shared" si="3"/>
        <v>Nord</v>
      </c>
      <c r="B53" s="153">
        <v>18760</v>
      </c>
      <c r="C53" s="151">
        <v>1662</v>
      </c>
      <c r="D53" s="154">
        <v>5759</v>
      </c>
      <c r="E53" s="153">
        <v>25453</v>
      </c>
      <c r="F53" s="151"/>
      <c r="G53" s="154">
        <v>4228</v>
      </c>
      <c r="H53" s="77"/>
      <c r="I53" s="80"/>
      <c r="J53" s="80"/>
    </row>
    <row r="54" spans="1:10" ht="13.5" customHeight="1">
      <c r="A54" s="139" t="str">
        <f t="shared" si="3"/>
        <v>Normandie</v>
      </c>
      <c r="B54" s="163">
        <v>27150</v>
      </c>
      <c r="C54" s="161">
        <v>100</v>
      </c>
      <c r="D54" s="162">
        <v>3787</v>
      </c>
      <c r="E54" s="163">
        <v>2888</v>
      </c>
      <c r="F54" s="161"/>
      <c r="G54" s="162">
        <v>1078</v>
      </c>
      <c r="H54" s="77"/>
      <c r="I54" s="80"/>
      <c r="J54" s="80"/>
    </row>
    <row r="55" spans="1:10" ht="13.5" customHeight="1">
      <c r="A55" s="139" t="str">
        <f t="shared" si="3"/>
        <v>Ouest</v>
      </c>
      <c r="B55" s="163">
        <v>45582</v>
      </c>
      <c r="C55" s="161">
        <v>2251</v>
      </c>
      <c r="D55" s="162">
        <v>12436</v>
      </c>
      <c r="E55" s="163"/>
      <c r="F55" s="161"/>
      <c r="G55" s="162"/>
      <c r="H55" s="77"/>
      <c r="I55" s="80"/>
      <c r="J55" s="80"/>
    </row>
    <row r="56" spans="1:10" ht="12.75">
      <c r="A56" s="139" t="str">
        <f t="shared" si="3"/>
        <v>Sud</v>
      </c>
      <c r="B56" s="153">
        <v>38141</v>
      </c>
      <c r="C56" s="151">
        <v>17648</v>
      </c>
      <c r="D56" s="154">
        <v>7498</v>
      </c>
      <c r="E56" s="153">
        <v>7132</v>
      </c>
      <c r="F56" s="151">
        <v>1135</v>
      </c>
      <c r="G56" s="154">
        <v>6333</v>
      </c>
      <c r="H56" s="77"/>
      <c r="I56" s="80"/>
      <c r="J56" s="80"/>
    </row>
    <row r="57" spans="1:10" ht="12.75">
      <c r="A57" s="139" t="str">
        <f t="shared" si="3"/>
        <v>Sud-Est</v>
      </c>
      <c r="B57" s="153">
        <v>53556</v>
      </c>
      <c r="C57" s="151">
        <v>2540</v>
      </c>
      <c r="D57" s="154">
        <v>10460</v>
      </c>
      <c r="E57" s="153">
        <v>6306</v>
      </c>
      <c r="F57" s="151"/>
      <c r="G57" s="154">
        <v>4396</v>
      </c>
      <c r="H57" s="77"/>
      <c r="I57" s="80"/>
      <c r="J57" s="80"/>
    </row>
    <row r="58" spans="1:10" ht="13.5" thickBot="1">
      <c r="A58" s="224" t="str">
        <f t="shared" si="3"/>
        <v>Sud-Ouest</v>
      </c>
      <c r="B58" s="163">
        <v>19997</v>
      </c>
      <c r="C58" s="161">
        <v>1399</v>
      </c>
      <c r="D58" s="162">
        <v>3207</v>
      </c>
      <c r="E58" s="163">
        <v>12882</v>
      </c>
      <c r="F58" s="161">
        <v>4800</v>
      </c>
      <c r="G58" s="162">
        <v>1393</v>
      </c>
      <c r="H58" s="77"/>
      <c r="I58" s="80"/>
      <c r="J58" s="80"/>
    </row>
    <row r="59" spans="1:10" ht="13.5" thickBot="1">
      <c r="A59" s="4" t="s">
        <v>40</v>
      </c>
      <c r="B59" s="4">
        <f aca="true" t="shared" si="4" ref="B59:G59">SUM(B44:B58)</f>
        <v>546425</v>
      </c>
      <c r="C59" s="4">
        <f t="shared" si="4"/>
        <v>86827</v>
      </c>
      <c r="D59" s="4">
        <f t="shared" si="4"/>
        <v>103079</v>
      </c>
      <c r="E59" s="4">
        <f t="shared" si="4"/>
        <v>138151</v>
      </c>
      <c r="F59" s="4">
        <f t="shared" si="4"/>
        <v>134047</v>
      </c>
      <c r="G59" s="4">
        <f t="shared" si="4"/>
        <v>37784</v>
      </c>
      <c r="H59" s="77"/>
      <c r="I59" s="80"/>
      <c r="J59" s="80"/>
    </row>
    <row r="60" ht="13.5" thickBot="1"/>
    <row r="61" spans="1:10" ht="12.75" customHeight="1">
      <c r="A61" s="299" t="s">
        <v>31</v>
      </c>
      <c r="B61" s="108" t="s">
        <v>51</v>
      </c>
      <c r="C61" s="301" t="s">
        <v>17</v>
      </c>
      <c r="D61" s="302"/>
      <c r="E61" s="303"/>
      <c r="F61" s="301" t="s">
        <v>96</v>
      </c>
      <c r="G61" s="315"/>
      <c r="H61" s="316"/>
      <c r="I61" s="308" t="s">
        <v>3</v>
      </c>
      <c r="J61" s="309"/>
    </row>
    <row r="62" spans="1:10" ht="13.5" customHeight="1" thickBot="1">
      <c r="A62" s="300"/>
      <c r="B62" s="109"/>
      <c r="C62" s="110" t="s">
        <v>0</v>
      </c>
      <c r="D62" s="110" t="s">
        <v>1</v>
      </c>
      <c r="E62" s="81" t="s">
        <v>2</v>
      </c>
      <c r="F62" s="111" t="s">
        <v>0</v>
      </c>
      <c r="G62" s="110" t="s">
        <v>1</v>
      </c>
      <c r="H62" s="76" t="s">
        <v>2</v>
      </c>
      <c r="I62" s="306" t="s">
        <v>4</v>
      </c>
      <c r="J62" s="307"/>
    </row>
    <row r="63" spans="1:10" ht="13.5" customHeight="1">
      <c r="A63" s="140" t="str">
        <f aca="true" t="shared" si="5" ref="A63:A77">A6</f>
        <v>Centre</v>
      </c>
      <c r="B63" s="165">
        <v>1651</v>
      </c>
      <c r="C63" s="94">
        <f aca="true" t="shared" si="6" ref="C63:C77">SUM(B44+E44+H25+E25+B25+B6+E6+H6)</f>
        <v>683496</v>
      </c>
      <c r="D63" s="94">
        <f aca="true" t="shared" si="7" ref="D63:D77">SUM(C44+F44+I25+F25+C25+C6+F6+I6)</f>
        <v>238817</v>
      </c>
      <c r="E63" s="112">
        <f aca="true" t="shared" si="8" ref="E63:E77">SUM(D44+G44+J25+G25+D25+D6+G6+J6)</f>
        <v>64084</v>
      </c>
      <c r="F63" s="5">
        <f>IF($B63=0,"",C63/$B63)</f>
        <v>413.98909751665656</v>
      </c>
      <c r="G63" s="6">
        <f>IF($B63=0,"",D63/$B63)</f>
        <v>144.64990914597215</v>
      </c>
      <c r="H63" s="7">
        <f>IF($B63=0,"",E63/$B63)</f>
        <v>38.8152634766808</v>
      </c>
      <c r="I63" s="369">
        <f>C63+D63</f>
        <v>922313</v>
      </c>
      <c r="J63" s="370"/>
    </row>
    <row r="64" spans="1:10" ht="13.5" customHeight="1">
      <c r="A64" s="137" t="str">
        <f t="shared" si="5"/>
        <v>Côte d'azur-Corse</v>
      </c>
      <c r="B64" s="166">
        <v>1251</v>
      </c>
      <c r="C64" s="85">
        <f t="shared" si="6"/>
        <v>570528</v>
      </c>
      <c r="D64" s="85">
        <f t="shared" si="7"/>
        <v>158719</v>
      </c>
      <c r="E64" s="86">
        <f t="shared" si="8"/>
        <v>67445</v>
      </c>
      <c r="F64" s="8">
        <f aca="true" t="shared" si="9" ref="F64:F77">IF($B64=0,"",C64/$B64)</f>
        <v>456.0575539568345</v>
      </c>
      <c r="G64" s="9">
        <f aca="true" t="shared" si="10" ref="G64:G77">IF($B64=0,"",D64/$B64)</f>
        <v>126.87370103916867</v>
      </c>
      <c r="H64" s="10">
        <f aca="true" t="shared" si="11" ref="H64:H77">IF($B64=0,"",E64/$B64)</f>
        <v>53.91286970423661</v>
      </c>
      <c r="I64" s="342">
        <f>C64+D64</f>
        <v>729247</v>
      </c>
      <c r="J64" s="343"/>
    </row>
    <row r="65" spans="1:10" ht="13.5" customHeight="1">
      <c r="A65" s="137" t="str">
        <f t="shared" si="5"/>
        <v>Centre-Est</v>
      </c>
      <c r="B65" s="166">
        <v>1528</v>
      </c>
      <c r="C65" s="85">
        <f t="shared" si="6"/>
        <v>550837</v>
      </c>
      <c r="D65" s="85">
        <f t="shared" si="7"/>
        <v>96894</v>
      </c>
      <c r="E65" s="86">
        <f t="shared" si="8"/>
        <v>53301</v>
      </c>
      <c r="F65" s="8">
        <f t="shared" si="9"/>
        <v>360.49541884816756</v>
      </c>
      <c r="G65" s="9">
        <f t="shared" si="10"/>
        <v>63.41230366492147</v>
      </c>
      <c r="H65" s="10">
        <f t="shared" si="11"/>
        <v>34.88285340314136</v>
      </c>
      <c r="I65" s="342">
        <f aca="true" t="shared" si="12" ref="I65:I76">C65+D65</f>
        <v>647731</v>
      </c>
      <c r="J65" s="343"/>
    </row>
    <row r="66" spans="1:10" ht="13.5" customHeight="1">
      <c r="A66" s="137" t="str">
        <f t="shared" si="5"/>
        <v>Centre-Ouest</v>
      </c>
      <c r="B66" s="166">
        <v>1490</v>
      </c>
      <c r="C66" s="85">
        <f t="shared" si="6"/>
        <v>697006</v>
      </c>
      <c r="D66" s="85">
        <f t="shared" si="7"/>
        <v>62764</v>
      </c>
      <c r="E66" s="86">
        <f t="shared" si="8"/>
        <v>72434</v>
      </c>
      <c r="F66" s="8">
        <f t="shared" si="9"/>
        <v>467.78926174496644</v>
      </c>
      <c r="G66" s="9">
        <f t="shared" si="10"/>
        <v>42.1234899328859</v>
      </c>
      <c r="H66" s="10">
        <f t="shared" si="11"/>
        <v>48.613422818791946</v>
      </c>
      <c r="I66" s="342">
        <f t="shared" si="12"/>
        <v>759770</v>
      </c>
      <c r="J66" s="343"/>
    </row>
    <row r="67" spans="1:10" ht="13.5" customHeight="1">
      <c r="A67" s="137" t="str">
        <f t="shared" si="5"/>
        <v>Centre-Sud</v>
      </c>
      <c r="B67" s="166">
        <v>2325</v>
      </c>
      <c r="C67" s="87">
        <f t="shared" si="6"/>
        <v>1182101</v>
      </c>
      <c r="D67" s="87">
        <f t="shared" si="7"/>
        <v>415455</v>
      </c>
      <c r="E67" s="88">
        <f t="shared" si="8"/>
        <v>107151</v>
      </c>
      <c r="F67" s="8">
        <f t="shared" si="9"/>
        <v>508.4305376344086</v>
      </c>
      <c r="G67" s="9">
        <f t="shared" si="10"/>
        <v>178.69032258064516</v>
      </c>
      <c r="H67" s="10">
        <f t="shared" si="11"/>
        <v>46.086451612903225</v>
      </c>
      <c r="I67" s="342">
        <f t="shared" si="12"/>
        <v>1597556</v>
      </c>
      <c r="J67" s="343"/>
    </row>
    <row r="68" spans="1:10" ht="13.5" customHeight="1">
      <c r="A68" s="137" t="str">
        <f t="shared" si="5"/>
        <v>Est</v>
      </c>
      <c r="B68" s="166">
        <v>2372</v>
      </c>
      <c r="C68" s="87">
        <f t="shared" si="6"/>
        <v>978969</v>
      </c>
      <c r="D68" s="87">
        <f t="shared" si="7"/>
        <v>67943</v>
      </c>
      <c r="E68" s="88">
        <f t="shared" si="8"/>
        <v>110788</v>
      </c>
      <c r="F68" s="8">
        <f t="shared" si="9"/>
        <v>412.718802698145</v>
      </c>
      <c r="G68" s="9">
        <f t="shared" si="10"/>
        <v>28.643760539629007</v>
      </c>
      <c r="H68" s="10">
        <f t="shared" si="11"/>
        <v>46.70657672849916</v>
      </c>
      <c r="I68" s="342">
        <f t="shared" si="12"/>
        <v>1046912</v>
      </c>
      <c r="J68" s="343"/>
    </row>
    <row r="69" spans="1:10" ht="13.5" customHeight="1">
      <c r="A69" s="137" t="str">
        <f t="shared" si="5"/>
        <v>Ile de France-Est</v>
      </c>
      <c r="B69" s="166">
        <v>841</v>
      </c>
      <c r="C69" s="87">
        <f t="shared" si="6"/>
        <v>413522</v>
      </c>
      <c r="D69" s="87">
        <f t="shared" si="7"/>
        <v>488705</v>
      </c>
      <c r="E69" s="88">
        <f t="shared" si="8"/>
        <v>39719</v>
      </c>
      <c r="F69" s="8">
        <f t="shared" si="9"/>
        <v>491.7027348394768</v>
      </c>
      <c r="G69" s="9">
        <f t="shared" si="10"/>
        <v>581.0998810939358</v>
      </c>
      <c r="H69" s="10">
        <f t="shared" si="11"/>
        <v>47.22829964328181</v>
      </c>
      <c r="I69" s="342">
        <f t="shared" si="12"/>
        <v>902227</v>
      </c>
      <c r="J69" s="343"/>
    </row>
    <row r="70" spans="1:10" ht="13.5" customHeight="1">
      <c r="A70" s="137" t="str">
        <f t="shared" si="5"/>
        <v>Ile de France-Ouest</v>
      </c>
      <c r="B70" s="166">
        <v>1439</v>
      </c>
      <c r="C70" s="85">
        <f t="shared" si="6"/>
        <v>689235</v>
      </c>
      <c r="D70" s="85">
        <f t="shared" si="7"/>
        <v>410495</v>
      </c>
      <c r="E70" s="86">
        <f t="shared" si="8"/>
        <v>77164</v>
      </c>
      <c r="F70" s="8">
        <f t="shared" si="9"/>
        <v>478.9680333564976</v>
      </c>
      <c r="G70" s="9">
        <f t="shared" si="10"/>
        <v>285.2640722724114</v>
      </c>
      <c r="H70" s="10">
        <f t="shared" si="11"/>
        <v>53.623349548297426</v>
      </c>
      <c r="I70" s="342">
        <f t="shared" si="12"/>
        <v>1099730</v>
      </c>
      <c r="J70" s="343"/>
    </row>
    <row r="71" spans="1:10" ht="13.5" customHeight="1">
      <c r="A71" s="137" t="str">
        <f t="shared" si="5"/>
        <v>Ile de France-Paris</v>
      </c>
      <c r="B71" s="166">
        <v>761</v>
      </c>
      <c r="C71" s="85">
        <f t="shared" si="6"/>
        <v>123278</v>
      </c>
      <c r="D71" s="85">
        <f t="shared" si="7"/>
        <v>240405</v>
      </c>
      <c r="E71" s="86">
        <f t="shared" si="8"/>
        <v>20688</v>
      </c>
      <c r="F71" s="8">
        <f t="shared" si="9"/>
        <v>161.99474375821288</v>
      </c>
      <c r="G71" s="9">
        <f t="shared" si="10"/>
        <v>315.9067017082786</v>
      </c>
      <c r="H71" s="10">
        <f t="shared" si="11"/>
        <v>27.185282522996058</v>
      </c>
      <c r="I71" s="342">
        <f t="shared" si="12"/>
        <v>363683</v>
      </c>
      <c r="J71" s="343"/>
    </row>
    <row r="72" spans="1:10" ht="13.5" customHeight="1">
      <c r="A72" s="137" t="str">
        <f t="shared" si="5"/>
        <v>Nord</v>
      </c>
      <c r="B72" s="166">
        <v>1596</v>
      </c>
      <c r="C72" s="85">
        <f t="shared" si="6"/>
        <v>641276</v>
      </c>
      <c r="D72" s="85">
        <f t="shared" si="7"/>
        <v>85594</v>
      </c>
      <c r="E72" s="86">
        <f t="shared" si="8"/>
        <v>86168</v>
      </c>
      <c r="F72" s="8">
        <f t="shared" si="9"/>
        <v>401.8020050125313</v>
      </c>
      <c r="G72" s="9">
        <f t="shared" si="10"/>
        <v>53.63032581453634</v>
      </c>
      <c r="H72" s="10">
        <f t="shared" si="11"/>
        <v>53.989974937343355</v>
      </c>
      <c r="I72" s="342">
        <f t="shared" si="12"/>
        <v>726870</v>
      </c>
      <c r="J72" s="343"/>
    </row>
    <row r="73" spans="1:10" ht="13.5" customHeight="1">
      <c r="A73" s="137" t="str">
        <f t="shared" si="5"/>
        <v>Normandie</v>
      </c>
      <c r="B73" s="166">
        <v>1415</v>
      </c>
      <c r="C73" s="85">
        <f t="shared" si="6"/>
        <v>750252</v>
      </c>
      <c r="D73" s="85">
        <f t="shared" si="7"/>
        <v>63664</v>
      </c>
      <c r="E73" s="86">
        <f t="shared" si="8"/>
        <v>70706</v>
      </c>
      <c r="F73" s="8">
        <f t="shared" si="9"/>
        <v>530.2134275618374</v>
      </c>
      <c r="G73" s="9">
        <f t="shared" si="10"/>
        <v>44.99222614840989</v>
      </c>
      <c r="H73" s="10">
        <f t="shared" si="11"/>
        <v>49.96890459363958</v>
      </c>
      <c r="I73" s="342">
        <f t="shared" si="12"/>
        <v>813916</v>
      </c>
      <c r="J73" s="343"/>
    </row>
    <row r="74" spans="1:10" ht="13.5" customHeight="1">
      <c r="A74" s="137" t="str">
        <f t="shared" si="5"/>
        <v>Ouest</v>
      </c>
      <c r="B74" s="166">
        <v>1755</v>
      </c>
      <c r="C74" s="85">
        <f t="shared" si="6"/>
        <v>641094</v>
      </c>
      <c r="D74" s="85">
        <f t="shared" si="7"/>
        <v>23684</v>
      </c>
      <c r="E74" s="86">
        <f t="shared" si="8"/>
        <v>73676</v>
      </c>
      <c r="F74" s="8">
        <f t="shared" si="9"/>
        <v>365.2957264957265</v>
      </c>
      <c r="G74" s="9">
        <f t="shared" si="10"/>
        <v>13.495156695156695</v>
      </c>
      <c r="H74" s="10">
        <f t="shared" si="11"/>
        <v>41.98062678062678</v>
      </c>
      <c r="I74" s="342">
        <f t="shared" si="12"/>
        <v>664778</v>
      </c>
      <c r="J74" s="343"/>
    </row>
    <row r="75" spans="1:10" ht="12.75">
      <c r="A75" s="137" t="str">
        <f t="shared" si="5"/>
        <v>Sud</v>
      </c>
      <c r="B75" s="166">
        <v>2482</v>
      </c>
      <c r="C75" s="85">
        <f t="shared" si="6"/>
        <v>771531</v>
      </c>
      <c r="D75" s="85">
        <f t="shared" si="7"/>
        <v>101268</v>
      </c>
      <c r="E75" s="86">
        <f t="shared" si="8"/>
        <v>95929</v>
      </c>
      <c r="F75" s="8">
        <f t="shared" si="9"/>
        <v>310.85052377115227</v>
      </c>
      <c r="G75" s="9">
        <f t="shared" si="10"/>
        <v>40.80096696212732</v>
      </c>
      <c r="H75" s="10">
        <f t="shared" si="11"/>
        <v>38.64987912973409</v>
      </c>
      <c r="I75" s="342">
        <f t="shared" si="12"/>
        <v>872799</v>
      </c>
      <c r="J75" s="343"/>
    </row>
    <row r="76" spans="1:10" ht="12.75">
      <c r="A76" s="137" t="str">
        <f t="shared" si="5"/>
        <v>Sud-Est</v>
      </c>
      <c r="B76" s="166">
        <v>1195</v>
      </c>
      <c r="C76" s="85">
        <f t="shared" si="6"/>
        <v>619470</v>
      </c>
      <c r="D76" s="85">
        <f t="shared" si="7"/>
        <v>41634</v>
      </c>
      <c r="E76" s="86">
        <f t="shared" si="8"/>
        <v>103657</v>
      </c>
      <c r="F76" s="8">
        <f t="shared" si="9"/>
        <v>518.3849372384938</v>
      </c>
      <c r="G76" s="9">
        <f t="shared" si="10"/>
        <v>34.840167364016736</v>
      </c>
      <c r="H76" s="10">
        <f t="shared" si="11"/>
        <v>86.74225941422594</v>
      </c>
      <c r="I76" s="342">
        <f t="shared" si="12"/>
        <v>661104</v>
      </c>
      <c r="J76" s="343"/>
    </row>
    <row r="77" spans="1:10" ht="13.5" thickBot="1">
      <c r="A77" s="137" t="str">
        <f t="shared" si="5"/>
        <v>Sud-Ouest</v>
      </c>
      <c r="B77" s="167">
        <v>1350</v>
      </c>
      <c r="C77" s="82">
        <f t="shared" si="6"/>
        <v>639011</v>
      </c>
      <c r="D77" s="82">
        <f t="shared" si="7"/>
        <v>164320</v>
      </c>
      <c r="E77" s="83">
        <f t="shared" si="8"/>
        <v>71405</v>
      </c>
      <c r="F77" s="8">
        <f t="shared" si="9"/>
        <v>473.3414814814815</v>
      </c>
      <c r="G77" s="9">
        <f t="shared" si="10"/>
        <v>121.71851851851852</v>
      </c>
      <c r="H77" s="10">
        <f t="shared" si="11"/>
        <v>52.89259259259259</v>
      </c>
      <c r="I77" s="371">
        <f>C77+D77</f>
        <v>803331</v>
      </c>
      <c r="J77" s="372"/>
    </row>
    <row r="78" spans="1:10" ht="13.5" thickBot="1">
      <c r="A78" s="4" t="s">
        <v>40</v>
      </c>
      <c r="B78" s="89">
        <f>SUM(B63:B77)</f>
        <v>23451</v>
      </c>
      <c r="C78" s="89">
        <f>SUM(C63:C77)</f>
        <v>9951606</v>
      </c>
      <c r="D78" s="89">
        <f>SUM(D63:D77)</f>
        <v>2660361</v>
      </c>
      <c r="E78" s="90">
        <f>SUM(E63:E77)</f>
        <v>1114315</v>
      </c>
      <c r="F78" s="2">
        <f>IF($B78=0,"",C78/$B78)</f>
        <v>424.3574261225534</v>
      </c>
      <c r="G78" s="1">
        <f>IF($B78=0,"",D78/$B78)</f>
        <v>113.44339260585903</v>
      </c>
      <c r="H78" s="3">
        <f>IF($B78=0,"",E78/$B78)</f>
        <v>47.51673702613961</v>
      </c>
      <c r="I78" s="334">
        <f>SUM(I63:I77)</f>
        <v>12611967</v>
      </c>
      <c r="J78" s="335"/>
    </row>
    <row r="80" ht="13.5" thickBot="1"/>
    <row r="81" spans="1:10" ht="18.75" thickBot="1">
      <c r="A81" s="70"/>
      <c r="B81" s="354" t="s">
        <v>28</v>
      </c>
      <c r="C81" s="355"/>
      <c r="D81" s="355"/>
      <c r="E81" s="355"/>
      <c r="F81" s="355"/>
      <c r="G81" s="355"/>
      <c r="H81" s="355"/>
      <c r="I81" s="355"/>
      <c r="J81" s="356"/>
    </row>
    <row r="82" spans="2:10" ht="13.5" thickBot="1">
      <c r="B82" s="73"/>
      <c r="C82" s="73"/>
      <c r="D82" s="73"/>
      <c r="E82" s="73"/>
      <c r="F82" s="73"/>
      <c r="G82" s="73"/>
      <c r="H82" s="73"/>
      <c r="I82" s="73"/>
      <c r="J82" s="73"/>
    </row>
    <row r="83" spans="1:11" ht="12.75" customHeight="1">
      <c r="A83" s="299" t="s">
        <v>31</v>
      </c>
      <c r="B83" s="362" t="s">
        <v>25</v>
      </c>
      <c r="C83" s="302"/>
      <c r="D83" s="328"/>
      <c r="E83" s="363" t="s">
        <v>26</v>
      </c>
      <c r="F83" s="364"/>
      <c r="G83" s="365"/>
      <c r="H83" s="359"/>
      <c r="I83" s="329"/>
      <c r="J83" s="329"/>
      <c r="K83" s="114"/>
    </row>
    <row r="84" spans="1:10" ht="13.5" customHeight="1" thickBot="1">
      <c r="A84" s="300"/>
      <c r="B84" s="105" t="s">
        <v>0</v>
      </c>
      <c r="C84" s="106" t="s">
        <v>1</v>
      </c>
      <c r="D84" s="74" t="s">
        <v>2</v>
      </c>
      <c r="E84" s="105" t="s">
        <v>0</v>
      </c>
      <c r="F84" s="106" t="s">
        <v>1</v>
      </c>
      <c r="G84" s="74" t="s">
        <v>2</v>
      </c>
      <c r="H84" s="78"/>
      <c r="I84" s="79"/>
      <c r="J84" s="79"/>
    </row>
    <row r="85" spans="1:10" ht="13.5" customHeight="1">
      <c r="A85" s="99" t="str">
        <f aca="true" t="shared" si="13" ref="A85:A99">A6</f>
        <v>Centre</v>
      </c>
      <c r="B85" s="157">
        <v>19727</v>
      </c>
      <c r="C85" s="147">
        <v>4000</v>
      </c>
      <c r="D85" s="149">
        <v>4463</v>
      </c>
      <c r="E85" s="157">
        <v>29767</v>
      </c>
      <c r="F85" s="147">
        <v>1000</v>
      </c>
      <c r="G85" s="149">
        <v>2421</v>
      </c>
      <c r="H85" s="77"/>
      <c r="I85" s="80"/>
      <c r="J85" s="80"/>
    </row>
    <row r="86" spans="1:10" ht="13.5" customHeight="1">
      <c r="A86" s="139" t="str">
        <f t="shared" si="13"/>
        <v>Côte d'azur-Corse</v>
      </c>
      <c r="B86" s="153">
        <v>8924</v>
      </c>
      <c r="C86" s="151">
        <v>6990</v>
      </c>
      <c r="D86" s="154">
        <v>2218</v>
      </c>
      <c r="E86" s="153">
        <v>43277</v>
      </c>
      <c r="F86" s="151">
        <v>300</v>
      </c>
      <c r="G86" s="154">
        <v>1733</v>
      </c>
      <c r="H86" s="77"/>
      <c r="I86" s="80"/>
      <c r="J86" s="80"/>
    </row>
    <row r="87" spans="1:10" ht="13.5" customHeight="1">
      <c r="A87" s="139" t="str">
        <f t="shared" si="13"/>
        <v>Centre-Est</v>
      </c>
      <c r="B87" s="153">
        <v>19477</v>
      </c>
      <c r="C87" s="151">
        <v>1034</v>
      </c>
      <c r="D87" s="154">
        <v>3509</v>
      </c>
      <c r="E87" s="153">
        <v>22450</v>
      </c>
      <c r="F87" s="151">
        <v>31850</v>
      </c>
      <c r="G87" s="154">
        <v>219</v>
      </c>
      <c r="H87" s="77"/>
      <c r="I87" s="80"/>
      <c r="J87" s="80"/>
    </row>
    <row r="88" spans="1:10" ht="13.5" customHeight="1">
      <c r="A88" s="139" t="str">
        <f t="shared" si="13"/>
        <v>Centre-Ouest</v>
      </c>
      <c r="B88" s="153">
        <v>15795</v>
      </c>
      <c r="C88" s="151">
        <v>190</v>
      </c>
      <c r="D88" s="154">
        <v>1581</v>
      </c>
      <c r="E88" s="153">
        <v>60660</v>
      </c>
      <c r="F88" s="151"/>
      <c r="G88" s="154">
        <v>5232</v>
      </c>
      <c r="H88" s="77"/>
      <c r="I88" s="80"/>
      <c r="J88" s="80"/>
    </row>
    <row r="89" spans="1:10" ht="13.5" customHeight="1">
      <c r="A89" s="139" t="str">
        <f t="shared" si="13"/>
        <v>Centre-Sud</v>
      </c>
      <c r="B89" s="153">
        <v>6777</v>
      </c>
      <c r="C89" s="151">
        <v>3429</v>
      </c>
      <c r="D89" s="154">
        <v>1044</v>
      </c>
      <c r="E89" s="153">
        <v>1200</v>
      </c>
      <c r="F89" s="151"/>
      <c r="G89" s="154">
        <v>1240</v>
      </c>
      <c r="H89" s="77"/>
      <c r="I89" s="80"/>
      <c r="J89" s="80"/>
    </row>
    <row r="90" spans="1:10" ht="13.5" customHeight="1">
      <c r="A90" s="139" t="str">
        <f t="shared" si="13"/>
        <v>Est</v>
      </c>
      <c r="B90" s="153">
        <v>10369</v>
      </c>
      <c r="C90" s="151">
        <v>7417</v>
      </c>
      <c r="D90" s="154">
        <v>894</v>
      </c>
      <c r="E90" s="153">
        <v>11758</v>
      </c>
      <c r="F90" s="151">
        <v>324</v>
      </c>
      <c r="G90" s="154">
        <v>493</v>
      </c>
      <c r="H90" s="77"/>
      <c r="I90" s="80"/>
      <c r="J90" s="80"/>
    </row>
    <row r="91" spans="1:10" ht="13.5" customHeight="1">
      <c r="A91" s="139" t="str">
        <f t="shared" si="13"/>
        <v>Ile de France-Est</v>
      </c>
      <c r="B91" s="164">
        <v>9186</v>
      </c>
      <c r="C91" s="151">
        <v>1030</v>
      </c>
      <c r="D91" s="158">
        <v>1756</v>
      </c>
      <c r="E91" s="164">
        <v>30893</v>
      </c>
      <c r="F91" s="151">
        <v>980</v>
      </c>
      <c r="G91" s="158">
        <v>2088</v>
      </c>
      <c r="H91" s="77"/>
      <c r="I91" s="80"/>
      <c r="J91" s="80"/>
    </row>
    <row r="92" spans="1:10" ht="13.5" customHeight="1">
      <c r="A92" s="139" t="str">
        <f t="shared" si="13"/>
        <v>Ile de France-Ouest</v>
      </c>
      <c r="B92" s="153">
        <v>25110</v>
      </c>
      <c r="C92" s="151">
        <v>11170</v>
      </c>
      <c r="D92" s="154">
        <v>4344</v>
      </c>
      <c r="E92" s="153">
        <v>26000</v>
      </c>
      <c r="F92" s="151"/>
      <c r="G92" s="154">
        <v>2609</v>
      </c>
      <c r="H92" s="77"/>
      <c r="I92" s="80"/>
      <c r="J92" s="80"/>
    </row>
    <row r="93" spans="1:10" ht="13.5" customHeight="1">
      <c r="A93" s="139" t="str">
        <f t="shared" si="13"/>
        <v>Ile de France-Paris</v>
      </c>
      <c r="B93" s="153">
        <v>5000</v>
      </c>
      <c r="C93" s="151"/>
      <c r="D93" s="154">
        <v>991</v>
      </c>
      <c r="E93" s="153"/>
      <c r="F93" s="151"/>
      <c r="G93" s="154"/>
      <c r="H93" s="77"/>
      <c r="I93" s="80"/>
      <c r="J93" s="80"/>
    </row>
    <row r="94" spans="1:10" ht="13.5" customHeight="1">
      <c r="A94" s="139" t="str">
        <f t="shared" si="13"/>
        <v>Nord</v>
      </c>
      <c r="B94" s="153">
        <v>8775</v>
      </c>
      <c r="C94" s="151"/>
      <c r="D94" s="154">
        <v>2644</v>
      </c>
      <c r="E94" s="153">
        <v>17800</v>
      </c>
      <c r="F94" s="151">
        <v>200</v>
      </c>
      <c r="G94" s="154">
        <v>1641</v>
      </c>
      <c r="H94" s="77"/>
      <c r="I94" s="80"/>
      <c r="J94" s="80"/>
    </row>
    <row r="95" spans="1:10" ht="13.5" customHeight="1">
      <c r="A95" s="139" t="str">
        <f t="shared" si="13"/>
        <v>Normandie</v>
      </c>
      <c r="B95" s="163">
        <v>9780</v>
      </c>
      <c r="C95" s="161">
        <v>1650</v>
      </c>
      <c r="D95" s="162">
        <v>2137</v>
      </c>
      <c r="E95" s="163">
        <v>8194</v>
      </c>
      <c r="F95" s="161"/>
      <c r="G95" s="162">
        <v>1405</v>
      </c>
      <c r="H95" s="77"/>
      <c r="I95" s="80"/>
      <c r="J95" s="80"/>
    </row>
    <row r="96" spans="1:10" ht="13.5" customHeight="1">
      <c r="A96" s="139" t="str">
        <f t="shared" si="13"/>
        <v>Ouest</v>
      </c>
      <c r="B96" s="163">
        <v>1600</v>
      </c>
      <c r="C96" s="161">
        <v>450</v>
      </c>
      <c r="D96" s="162">
        <v>434</v>
      </c>
      <c r="E96" s="163">
        <v>2100</v>
      </c>
      <c r="F96" s="161"/>
      <c r="G96" s="162">
        <v>226</v>
      </c>
      <c r="H96" s="77"/>
      <c r="I96" s="80"/>
      <c r="J96" s="80"/>
    </row>
    <row r="97" spans="1:10" ht="12.75">
      <c r="A97" s="139" t="str">
        <f t="shared" si="13"/>
        <v>Sud</v>
      </c>
      <c r="B97" s="153">
        <v>17906</v>
      </c>
      <c r="C97" s="151">
        <v>12200</v>
      </c>
      <c r="D97" s="154">
        <v>3379</v>
      </c>
      <c r="E97" s="153">
        <v>11415</v>
      </c>
      <c r="F97" s="151"/>
      <c r="G97" s="154">
        <v>724</v>
      </c>
      <c r="H97" s="77"/>
      <c r="I97" s="80"/>
      <c r="J97" s="80"/>
    </row>
    <row r="98" spans="1:10" ht="12.75">
      <c r="A98" s="139" t="str">
        <f t="shared" si="13"/>
        <v>Sud-Est</v>
      </c>
      <c r="B98" s="153">
        <v>14805</v>
      </c>
      <c r="C98" s="151">
        <v>355</v>
      </c>
      <c r="D98" s="154">
        <v>1532</v>
      </c>
      <c r="E98" s="153">
        <v>8534</v>
      </c>
      <c r="F98" s="151"/>
      <c r="G98" s="154">
        <v>700</v>
      </c>
      <c r="H98" s="77"/>
      <c r="I98" s="80"/>
      <c r="J98" s="80"/>
    </row>
    <row r="99" spans="1:10" ht="12.75" customHeight="1" thickBot="1">
      <c r="A99" s="224" t="str">
        <f t="shared" si="13"/>
        <v>Sud-Ouest</v>
      </c>
      <c r="B99" s="163">
        <v>15908</v>
      </c>
      <c r="C99" s="161">
        <v>1020</v>
      </c>
      <c r="D99" s="162">
        <v>3517</v>
      </c>
      <c r="E99" s="163">
        <v>33755</v>
      </c>
      <c r="F99" s="161"/>
      <c r="G99" s="162">
        <v>2960</v>
      </c>
      <c r="H99" s="77"/>
      <c r="I99" s="80"/>
      <c r="J99" s="80"/>
    </row>
    <row r="100" spans="1:10" ht="13.5" thickBot="1">
      <c r="A100" s="4" t="s">
        <v>40</v>
      </c>
      <c r="B100" s="4">
        <f aca="true" t="shared" si="14" ref="B100:G100">SUM(B85:B99)</f>
        <v>189139</v>
      </c>
      <c r="C100" s="4">
        <f t="shared" si="14"/>
        <v>50935</v>
      </c>
      <c r="D100" s="4">
        <f t="shared" si="14"/>
        <v>34443</v>
      </c>
      <c r="E100" s="4">
        <f t="shared" si="14"/>
        <v>307803</v>
      </c>
      <c r="F100" s="4">
        <f t="shared" si="14"/>
        <v>34654</v>
      </c>
      <c r="G100" s="4">
        <f t="shared" si="14"/>
        <v>23691</v>
      </c>
      <c r="H100" s="115"/>
      <c r="I100" s="91"/>
      <c r="J100" s="91"/>
    </row>
    <row r="101" ht="13.5" thickBot="1"/>
    <row r="102" spans="1:10" ht="12.75" customHeight="1">
      <c r="A102" s="299" t="s">
        <v>31</v>
      </c>
      <c r="B102" s="327" t="s">
        <v>11</v>
      </c>
      <c r="C102" s="302"/>
      <c r="D102" s="328"/>
      <c r="E102" s="366" t="s">
        <v>27</v>
      </c>
      <c r="F102" s="367"/>
      <c r="G102" s="368"/>
      <c r="H102" s="359"/>
      <c r="I102" s="329"/>
      <c r="J102" s="329"/>
    </row>
    <row r="103" spans="1:10" ht="13.5" customHeight="1" thickBot="1">
      <c r="A103" s="300"/>
      <c r="B103" s="105" t="s">
        <v>0</v>
      </c>
      <c r="C103" s="106" t="s">
        <v>1</v>
      </c>
      <c r="D103" s="74" t="s">
        <v>2</v>
      </c>
      <c r="E103" s="107" t="s">
        <v>0</v>
      </c>
      <c r="F103" s="106" t="s">
        <v>1</v>
      </c>
      <c r="G103" s="75" t="s">
        <v>2</v>
      </c>
      <c r="H103" s="78"/>
      <c r="I103" s="79"/>
      <c r="J103" s="92"/>
    </row>
    <row r="104" spans="1:10" ht="13.5" customHeight="1">
      <c r="A104" s="140" t="str">
        <f aca="true" t="shared" si="15" ref="A104:A118">A6</f>
        <v>Centre</v>
      </c>
      <c r="B104" s="148">
        <v>84462</v>
      </c>
      <c r="C104" s="147">
        <v>7118</v>
      </c>
      <c r="D104" s="149">
        <v>6105</v>
      </c>
      <c r="E104" s="157">
        <v>6100</v>
      </c>
      <c r="F104" s="147">
        <v>2100</v>
      </c>
      <c r="G104" s="149">
        <v>234</v>
      </c>
      <c r="H104" s="77"/>
      <c r="I104" s="80"/>
      <c r="J104" s="80"/>
    </row>
    <row r="105" spans="1:10" ht="13.5" customHeight="1">
      <c r="A105" s="137" t="str">
        <f t="shared" si="15"/>
        <v>Côte d'azur-Corse</v>
      </c>
      <c r="B105" s="158">
        <v>18675</v>
      </c>
      <c r="C105" s="151">
        <v>1100</v>
      </c>
      <c r="D105" s="154">
        <v>2318</v>
      </c>
      <c r="E105" s="153">
        <v>14700</v>
      </c>
      <c r="F105" s="151"/>
      <c r="G105" s="154">
        <v>1770</v>
      </c>
      <c r="H105" s="77"/>
      <c r="I105" s="80"/>
      <c r="J105" s="80"/>
    </row>
    <row r="106" spans="1:10" ht="13.5" customHeight="1">
      <c r="A106" s="137" t="str">
        <f t="shared" si="15"/>
        <v>Centre-Est</v>
      </c>
      <c r="B106" s="158">
        <v>44732</v>
      </c>
      <c r="C106" s="151">
        <v>1401</v>
      </c>
      <c r="D106" s="154">
        <v>5662</v>
      </c>
      <c r="E106" s="153">
        <v>2000</v>
      </c>
      <c r="F106" s="151"/>
      <c r="G106" s="154"/>
      <c r="H106" s="77"/>
      <c r="I106" s="80"/>
      <c r="J106" s="80"/>
    </row>
    <row r="107" spans="1:10" ht="13.5" customHeight="1">
      <c r="A107" s="137" t="str">
        <f t="shared" si="15"/>
        <v>Centre-Ouest</v>
      </c>
      <c r="B107" s="158">
        <v>14142</v>
      </c>
      <c r="C107" s="151">
        <v>1078</v>
      </c>
      <c r="D107" s="154">
        <v>4738</v>
      </c>
      <c r="E107" s="153">
        <v>7971</v>
      </c>
      <c r="F107" s="151"/>
      <c r="G107" s="154">
        <v>320</v>
      </c>
      <c r="H107" s="77"/>
      <c r="I107" s="80"/>
      <c r="J107" s="80"/>
    </row>
    <row r="108" spans="1:10" ht="13.5" customHeight="1">
      <c r="A108" s="137" t="str">
        <f t="shared" si="15"/>
        <v>Centre-Sud</v>
      </c>
      <c r="B108" s="158">
        <v>193319</v>
      </c>
      <c r="C108" s="151">
        <v>2044</v>
      </c>
      <c r="D108" s="154">
        <v>6716</v>
      </c>
      <c r="E108" s="153">
        <v>15120</v>
      </c>
      <c r="F108" s="151">
        <v>500</v>
      </c>
      <c r="G108" s="154">
        <v>107</v>
      </c>
      <c r="H108" s="77"/>
      <c r="I108" s="80"/>
      <c r="J108" s="80"/>
    </row>
    <row r="109" spans="1:10" ht="13.5" customHeight="1">
      <c r="A109" s="137" t="str">
        <f t="shared" si="15"/>
        <v>Est</v>
      </c>
      <c r="B109" s="158">
        <v>24640</v>
      </c>
      <c r="C109" s="151">
        <v>465</v>
      </c>
      <c r="D109" s="154">
        <v>3956</v>
      </c>
      <c r="E109" s="153">
        <v>16370</v>
      </c>
      <c r="F109" s="151">
        <v>320</v>
      </c>
      <c r="G109" s="154">
        <v>254</v>
      </c>
      <c r="H109" s="77"/>
      <c r="I109" s="80"/>
      <c r="J109" s="80"/>
    </row>
    <row r="110" spans="1:10" ht="13.5" customHeight="1">
      <c r="A110" s="137" t="str">
        <f t="shared" si="15"/>
        <v>Ile de France-Est</v>
      </c>
      <c r="B110" s="158">
        <v>21562</v>
      </c>
      <c r="C110" s="158"/>
      <c r="D110" s="159">
        <v>2476</v>
      </c>
      <c r="E110" s="153">
        <v>8620</v>
      </c>
      <c r="F110" s="158">
        <v>11088</v>
      </c>
      <c r="G110" s="159">
        <v>350</v>
      </c>
      <c r="H110" s="77"/>
      <c r="I110" s="80"/>
      <c r="J110" s="80"/>
    </row>
    <row r="111" spans="1:10" ht="13.5" customHeight="1">
      <c r="A111" s="137" t="str">
        <f t="shared" si="15"/>
        <v>Ile de France-Ouest</v>
      </c>
      <c r="B111" s="158">
        <v>69276</v>
      </c>
      <c r="C111" s="151">
        <v>809</v>
      </c>
      <c r="D111" s="154">
        <v>3957</v>
      </c>
      <c r="E111" s="153">
        <v>5500</v>
      </c>
      <c r="F111" s="151">
        <v>3080</v>
      </c>
      <c r="G111" s="154">
        <v>408</v>
      </c>
      <c r="H111" s="77"/>
      <c r="I111" s="80"/>
      <c r="J111" s="80"/>
    </row>
    <row r="112" spans="1:10" ht="13.5" customHeight="1">
      <c r="A112" s="137" t="str">
        <f t="shared" si="15"/>
        <v>Ile de France-Paris</v>
      </c>
      <c r="B112" s="158"/>
      <c r="C112" s="151"/>
      <c r="D112" s="154">
        <v>1477</v>
      </c>
      <c r="E112" s="153">
        <v>2220</v>
      </c>
      <c r="F112" s="151"/>
      <c r="G112" s="154">
        <v>31</v>
      </c>
      <c r="H112" s="77"/>
      <c r="I112" s="80"/>
      <c r="J112" s="80"/>
    </row>
    <row r="113" spans="1:10" ht="13.5" customHeight="1">
      <c r="A113" s="137" t="str">
        <f t="shared" si="15"/>
        <v>Nord</v>
      </c>
      <c r="B113" s="158">
        <v>68773</v>
      </c>
      <c r="C113" s="151">
        <v>8394</v>
      </c>
      <c r="D113" s="154">
        <v>7583</v>
      </c>
      <c r="E113" s="153">
        <v>7800</v>
      </c>
      <c r="F113" s="151"/>
      <c r="G113" s="154">
        <v>20</v>
      </c>
      <c r="H113" s="77"/>
      <c r="I113" s="80"/>
      <c r="J113" s="80"/>
    </row>
    <row r="114" spans="1:10" ht="13.5" customHeight="1">
      <c r="A114" s="137" t="str">
        <f t="shared" si="15"/>
        <v>Normandie</v>
      </c>
      <c r="B114" s="160">
        <v>37314</v>
      </c>
      <c r="C114" s="161">
        <v>1300</v>
      </c>
      <c r="D114" s="162">
        <v>7225</v>
      </c>
      <c r="E114" s="163">
        <v>6800</v>
      </c>
      <c r="F114" s="161"/>
      <c r="G114" s="162">
        <v>119</v>
      </c>
      <c r="H114" s="77"/>
      <c r="I114" s="80"/>
      <c r="J114" s="80"/>
    </row>
    <row r="115" spans="1:10" ht="13.5" customHeight="1">
      <c r="A115" s="137" t="str">
        <f t="shared" si="15"/>
        <v>Ouest</v>
      </c>
      <c r="B115" s="160">
        <v>9088</v>
      </c>
      <c r="C115" s="161">
        <v>5364</v>
      </c>
      <c r="D115" s="162">
        <v>5815</v>
      </c>
      <c r="E115" s="163">
        <v>16706</v>
      </c>
      <c r="F115" s="161">
        <v>380</v>
      </c>
      <c r="G115" s="162">
        <v>395</v>
      </c>
      <c r="H115" s="77"/>
      <c r="I115" s="80"/>
      <c r="J115" s="80"/>
    </row>
    <row r="116" spans="1:10" ht="12.75">
      <c r="A116" s="137" t="str">
        <f t="shared" si="15"/>
        <v>Sud</v>
      </c>
      <c r="B116" s="158">
        <v>42250</v>
      </c>
      <c r="C116" s="151">
        <v>5433</v>
      </c>
      <c r="D116" s="154">
        <v>6645</v>
      </c>
      <c r="E116" s="153">
        <v>13900</v>
      </c>
      <c r="F116" s="151"/>
      <c r="G116" s="154">
        <v>2475</v>
      </c>
      <c r="H116" s="77"/>
      <c r="I116" s="80"/>
      <c r="J116" s="80"/>
    </row>
    <row r="117" spans="1:10" ht="12.75">
      <c r="A117" s="137" t="str">
        <f t="shared" si="15"/>
        <v>Sud-Est</v>
      </c>
      <c r="B117" s="158">
        <v>46813</v>
      </c>
      <c r="C117" s="151">
        <v>150</v>
      </c>
      <c r="D117" s="154">
        <v>9520</v>
      </c>
      <c r="E117" s="153">
        <v>12000</v>
      </c>
      <c r="F117" s="151"/>
      <c r="G117" s="154">
        <v>9</v>
      </c>
      <c r="H117" s="77"/>
      <c r="I117" s="80"/>
      <c r="J117" s="80"/>
    </row>
    <row r="118" spans="1:10" ht="13.5" thickBot="1">
      <c r="A118" s="137" t="str">
        <f t="shared" si="15"/>
        <v>Sud-Ouest</v>
      </c>
      <c r="B118" s="158">
        <v>25550</v>
      </c>
      <c r="C118" s="151">
        <v>707</v>
      </c>
      <c r="D118" s="154">
        <v>5085</v>
      </c>
      <c r="E118" s="153">
        <v>10744</v>
      </c>
      <c r="F118" s="151">
        <v>152</v>
      </c>
      <c r="G118" s="154">
        <v>1579</v>
      </c>
      <c r="H118" s="77"/>
      <c r="I118" s="80"/>
      <c r="J118" s="80"/>
    </row>
    <row r="119" spans="1:10" ht="13.5" thickBot="1">
      <c r="A119" s="4" t="s">
        <v>40</v>
      </c>
      <c r="B119" s="116">
        <f aca="true" t="shared" si="16" ref="B119:G119">SUM(B104:B118)</f>
        <v>700596</v>
      </c>
      <c r="C119" s="116">
        <f t="shared" si="16"/>
        <v>35363</v>
      </c>
      <c r="D119" s="116">
        <f t="shared" si="16"/>
        <v>79278</v>
      </c>
      <c r="E119" s="116">
        <f t="shared" si="16"/>
        <v>146551</v>
      </c>
      <c r="F119" s="116">
        <f t="shared" si="16"/>
        <v>17620</v>
      </c>
      <c r="G119" s="116">
        <f t="shared" si="16"/>
        <v>8071</v>
      </c>
      <c r="H119" s="117"/>
      <c r="I119" s="92"/>
      <c r="J119" s="92"/>
    </row>
    <row r="121" ht="13.5" thickBot="1"/>
    <row r="122" spans="1:10" ht="12.75" customHeight="1">
      <c r="A122" s="299" t="s">
        <v>31</v>
      </c>
      <c r="B122" s="313" t="s">
        <v>51</v>
      </c>
      <c r="C122" s="301" t="s">
        <v>16</v>
      </c>
      <c r="D122" s="302"/>
      <c r="E122" s="303"/>
      <c r="F122" s="301" t="s">
        <v>96</v>
      </c>
      <c r="G122" s="315"/>
      <c r="H122" s="316"/>
      <c r="I122" s="308" t="s">
        <v>3</v>
      </c>
      <c r="J122" s="309"/>
    </row>
    <row r="123" spans="1:10" ht="13.5" customHeight="1" thickBot="1">
      <c r="A123" s="300"/>
      <c r="B123" s="350"/>
      <c r="C123" s="106" t="s">
        <v>0</v>
      </c>
      <c r="D123" s="106" t="s">
        <v>1</v>
      </c>
      <c r="E123" s="75" t="s">
        <v>2</v>
      </c>
      <c r="F123" s="105" t="s">
        <v>0</v>
      </c>
      <c r="G123" s="106" t="s">
        <v>1</v>
      </c>
      <c r="H123" s="74" t="s">
        <v>2</v>
      </c>
      <c r="I123" s="325" t="s">
        <v>4</v>
      </c>
      <c r="J123" s="326"/>
    </row>
    <row r="124" spans="1:10" ht="13.5" customHeight="1">
      <c r="A124" s="140" t="str">
        <f aca="true" t="shared" si="17" ref="A124:A138">A6</f>
        <v>Centre</v>
      </c>
      <c r="B124" s="141">
        <f aca="true" t="shared" si="18" ref="B124:B138">B63</f>
        <v>1651</v>
      </c>
      <c r="C124" s="93">
        <f aca="true" t="shared" si="19" ref="C124:C138">B85+E85+H85+B104+E104+H104</f>
        <v>140056</v>
      </c>
      <c r="D124" s="94">
        <f aca="true" t="shared" si="20" ref="D124:D138">C85+F85+I85+C104+F104+I104</f>
        <v>14218</v>
      </c>
      <c r="E124" s="95">
        <f aca="true" t="shared" si="21" ref="E124:E138">D85+G85+J85+D104+G104+J104</f>
        <v>13223</v>
      </c>
      <c r="F124" s="5">
        <f>IF($B124=0,"",C124/$B124)</f>
        <v>84.83101150817686</v>
      </c>
      <c r="G124" s="6">
        <f aca="true" t="shared" si="22" ref="G124:G139">IF($B124=0,"",D124/$B124)</f>
        <v>8.611750454270139</v>
      </c>
      <c r="H124" s="7">
        <f aca="true" t="shared" si="23" ref="H124:H139">IF($B124=0,"",E124/$B124)</f>
        <v>8.00908540278619</v>
      </c>
      <c r="I124" s="360">
        <f>C124+D124</f>
        <v>154274</v>
      </c>
      <c r="J124" s="361"/>
    </row>
    <row r="125" spans="1:10" ht="13.5" customHeight="1">
      <c r="A125" s="137" t="str">
        <f t="shared" si="17"/>
        <v>Côte d'azur-Corse</v>
      </c>
      <c r="B125" s="142">
        <f t="shared" si="18"/>
        <v>1251</v>
      </c>
      <c r="C125" s="96">
        <f t="shared" si="19"/>
        <v>85576</v>
      </c>
      <c r="D125" s="85">
        <f t="shared" si="20"/>
        <v>8390</v>
      </c>
      <c r="E125" s="97">
        <f t="shared" si="21"/>
        <v>8039</v>
      </c>
      <c r="F125" s="8">
        <f aca="true" t="shared" si="24" ref="F125:F139">IF($B125=0,"",C125/$B125)</f>
        <v>68.40607513988809</v>
      </c>
      <c r="G125" s="9">
        <f t="shared" si="22"/>
        <v>6.706634692246203</v>
      </c>
      <c r="H125" s="10">
        <f t="shared" si="23"/>
        <v>6.426059152677857</v>
      </c>
      <c r="I125" s="331">
        <f aca="true" t="shared" si="25" ref="I125:I138">C125+D125</f>
        <v>93966</v>
      </c>
      <c r="J125" s="332"/>
    </row>
    <row r="126" spans="1:10" ht="13.5" customHeight="1">
      <c r="A126" s="137" t="str">
        <f t="shared" si="17"/>
        <v>Centre-Est</v>
      </c>
      <c r="B126" s="142">
        <f t="shared" si="18"/>
        <v>1528</v>
      </c>
      <c r="C126" s="96">
        <f t="shared" si="19"/>
        <v>88659</v>
      </c>
      <c r="D126" s="85">
        <f t="shared" si="20"/>
        <v>34285</v>
      </c>
      <c r="E126" s="97">
        <f t="shared" si="21"/>
        <v>9390</v>
      </c>
      <c r="F126" s="8">
        <f t="shared" si="24"/>
        <v>58.022905759162306</v>
      </c>
      <c r="G126" s="9">
        <f t="shared" si="22"/>
        <v>22.43782722513089</v>
      </c>
      <c r="H126" s="10">
        <f t="shared" si="23"/>
        <v>6.145287958115183</v>
      </c>
      <c r="I126" s="331">
        <f t="shared" si="25"/>
        <v>122944</v>
      </c>
      <c r="J126" s="332"/>
    </row>
    <row r="127" spans="1:10" ht="13.5" customHeight="1">
      <c r="A127" s="137" t="str">
        <f t="shared" si="17"/>
        <v>Centre-Ouest</v>
      </c>
      <c r="B127" s="142">
        <f t="shared" si="18"/>
        <v>1490</v>
      </c>
      <c r="C127" s="96">
        <f t="shared" si="19"/>
        <v>98568</v>
      </c>
      <c r="D127" s="85">
        <f t="shared" si="20"/>
        <v>1268</v>
      </c>
      <c r="E127" s="97">
        <f t="shared" si="21"/>
        <v>11871</v>
      </c>
      <c r="F127" s="8">
        <f t="shared" si="24"/>
        <v>66.15302013422819</v>
      </c>
      <c r="G127" s="9">
        <f t="shared" si="22"/>
        <v>0.851006711409396</v>
      </c>
      <c r="H127" s="10">
        <f t="shared" si="23"/>
        <v>7.967114093959731</v>
      </c>
      <c r="I127" s="331">
        <f t="shared" si="25"/>
        <v>99836</v>
      </c>
      <c r="J127" s="332"/>
    </row>
    <row r="128" spans="1:10" ht="13.5" customHeight="1">
      <c r="A128" s="137" t="str">
        <f t="shared" si="17"/>
        <v>Centre-Sud</v>
      </c>
      <c r="B128" s="142">
        <f t="shared" si="18"/>
        <v>2325</v>
      </c>
      <c r="C128" s="96">
        <f t="shared" si="19"/>
        <v>216416</v>
      </c>
      <c r="D128" s="85">
        <f t="shared" si="20"/>
        <v>5973</v>
      </c>
      <c r="E128" s="97">
        <f t="shared" si="21"/>
        <v>9107</v>
      </c>
      <c r="F128" s="8">
        <f t="shared" si="24"/>
        <v>93.0821505376344</v>
      </c>
      <c r="G128" s="9">
        <f t="shared" si="22"/>
        <v>2.569032258064516</v>
      </c>
      <c r="H128" s="10">
        <f t="shared" si="23"/>
        <v>3.916989247311828</v>
      </c>
      <c r="I128" s="331">
        <f t="shared" si="25"/>
        <v>222389</v>
      </c>
      <c r="J128" s="332"/>
    </row>
    <row r="129" spans="1:10" ht="13.5" customHeight="1">
      <c r="A129" s="137" t="str">
        <f t="shared" si="17"/>
        <v>Est</v>
      </c>
      <c r="B129" s="142">
        <f t="shared" si="18"/>
        <v>2372</v>
      </c>
      <c r="C129" s="96">
        <f t="shared" si="19"/>
        <v>63137</v>
      </c>
      <c r="D129" s="85">
        <f t="shared" si="20"/>
        <v>8526</v>
      </c>
      <c r="E129" s="97">
        <f t="shared" si="21"/>
        <v>5597</v>
      </c>
      <c r="F129" s="8">
        <f t="shared" si="24"/>
        <v>26.617622259696457</v>
      </c>
      <c r="G129" s="9">
        <f t="shared" si="22"/>
        <v>3.594435075885329</v>
      </c>
      <c r="H129" s="10">
        <f t="shared" si="23"/>
        <v>2.359612141652614</v>
      </c>
      <c r="I129" s="331">
        <f t="shared" si="25"/>
        <v>71663</v>
      </c>
      <c r="J129" s="332"/>
    </row>
    <row r="130" spans="1:10" ht="13.5" customHeight="1">
      <c r="A130" s="137" t="str">
        <f t="shared" si="17"/>
        <v>Ile de France-Est</v>
      </c>
      <c r="B130" s="142">
        <f t="shared" si="18"/>
        <v>841</v>
      </c>
      <c r="C130" s="96">
        <f t="shared" si="19"/>
        <v>70261</v>
      </c>
      <c r="D130" s="85">
        <f t="shared" si="20"/>
        <v>13098</v>
      </c>
      <c r="E130" s="97">
        <f t="shared" si="21"/>
        <v>6670</v>
      </c>
      <c r="F130" s="8">
        <f t="shared" si="24"/>
        <v>83.54458977407847</v>
      </c>
      <c r="G130" s="9">
        <f t="shared" si="22"/>
        <v>15.574316290130797</v>
      </c>
      <c r="H130" s="10">
        <f t="shared" si="23"/>
        <v>7.931034482758621</v>
      </c>
      <c r="I130" s="331">
        <f t="shared" si="25"/>
        <v>83359</v>
      </c>
      <c r="J130" s="332"/>
    </row>
    <row r="131" spans="1:10" ht="13.5" customHeight="1">
      <c r="A131" s="137" t="str">
        <f t="shared" si="17"/>
        <v>Ile de France-Ouest</v>
      </c>
      <c r="B131" s="142">
        <f t="shared" si="18"/>
        <v>1439</v>
      </c>
      <c r="C131" s="96">
        <f t="shared" si="19"/>
        <v>125886</v>
      </c>
      <c r="D131" s="85">
        <f t="shared" si="20"/>
        <v>15059</v>
      </c>
      <c r="E131" s="97">
        <f t="shared" si="21"/>
        <v>11318</v>
      </c>
      <c r="F131" s="8">
        <f t="shared" si="24"/>
        <v>87.48158443363447</v>
      </c>
      <c r="G131" s="9">
        <f t="shared" si="22"/>
        <v>10.46490618485059</v>
      </c>
      <c r="H131" s="10">
        <f t="shared" si="23"/>
        <v>7.8651841556636555</v>
      </c>
      <c r="I131" s="331">
        <f t="shared" si="25"/>
        <v>140945</v>
      </c>
      <c r="J131" s="332"/>
    </row>
    <row r="132" spans="1:10" ht="13.5" customHeight="1">
      <c r="A132" s="137" t="str">
        <f t="shared" si="17"/>
        <v>Ile de France-Paris</v>
      </c>
      <c r="B132" s="142">
        <f t="shared" si="18"/>
        <v>761</v>
      </c>
      <c r="C132" s="96">
        <f t="shared" si="19"/>
        <v>7220</v>
      </c>
      <c r="D132" s="85">
        <f t="shared" si="20"/>
        <v>0</v>
      </c>
      <c r="E132" s="97">
        <f t="shared" si="21"/>
        <v>2499</v>
      </c>
      <c r="F132" s="8">
        <f t="shared" si="24"/>
        <v>9.487516425755585</v>
      </c>
      <c r="G132" s="9">
        <f t="shared" si="22"/>
        <v>0</v>
      </c>
      <c r="H132" s="10">
        <f t="shared" si="23"/>
        <v>3.2838370565045993</v>
      </c>
      <c r="I132" s="331">
        <f t="shared" si="25"/>
        <v>7220</v>
      </c>
      <c r="J132" s="332"/>
    </row>
    <row r="133" spans="1:10" ht="13.5" customHeight="1">
      <c r="A133" s="137" t="str">
        <f t="shared" si="17"/>
        <v>Nord</v>
      </c>
      <c r="B133" s="142">
        <f t="shared" si="18"/>
        <v>1596</v>
      </c>
      <c r="C133" s="96">
        <f t="shared" si="19"/>
        <v>103148</v>
      </c>
      <c r="D133" s="85">
        <f t="shared" si="20"/>
        <v>8594</v>
      </c>
      <c r="E133" s="97">
        <f t="shared" si="21"/>
        <v>11888</v>
      </c>
      <c r="F133" s="8">
        <f t="shared" si="24"/>
        <v>64.62907268170426</v>
      </c>
      <c r="G133" s="9">
        <f t="shared" si="22"/>
        <v>5.3847117794486214</v>
      </c>
      <c r="H133" s="10">
        <f t="shared" si="23"/>
        <v>7.448621553884712</v>
      </c>
      <c r="I133" s="331">
        <f t="shared" si="25"/>
        <v>111742</v>
      </c>
      <c r="J133" s="332"/>
    </row>
    <row r="134" spans="1:10" ht="13.5" customHeight="1">
      <c r="A134" s="137" t="str">
        <f t="shared" si="17"/>
        <v>Normandie</v>
      </c>
      <c r="B134" s="142">
        <f t="shared" si="18"/>
        <v>1415</v>
      </c>
      <c r="C134" s="96">
        <f t="shared" si="19"/>
        <v>62088</v>
      </c>
      <c r="D134" s="85">
        <f t="shared" si="20"/>
        <v>2950</v>
      </c>
      <c r="E134" s="97">
        <f t="shared" si="21"/>
        <v>10886</v>
      </c>
      <c r="F134" s="8">
        <f t="shared" si="24"/>
        <v>43.87844522968198</v>
      </c>
      <c r="G134" s="9">
        <f t="shared" si="22"/>
        <v>2.0848056537102475</v>
      </c>
      <c r="H134" s="10">
        <f t="shared" si="23"/>
        <v>7.693286219081272</v>
      </c>
      <c r="I134" s="331">
        <f t="shared" si="25"/>
        <v>65038</v>
      </c>
      <c r="J134" s="332"/>
    </row>
    <row r="135" spans="1:10" ht="13.5" customHeight="1">
      <c r="A135" s="137" t="str">
        <f t="shared" si="17"/>
        <v>Ouest</v>
      </c>
      <c r="B135" s="142">
        <f t="shared" si="18"/>
        <v>1755</v>
      </c>
      <c r="C135" s="96">
        <f t="shared" si="19"/>
        <v>29494</v>
      </c>
      <c r="D135" s="85">
        <f t="shared" si="20"/>
        <v>6194</v>
      </c>
      <c r="E135" s="97">
        <f t="shared" si="21"/>
        <v>6870</v>
      </c>
      <c r="F135" s="8">
        <f t="shared" si="24"/>
        <v>16.805698005698005</v>
      </c>
      <c r="G135" s="9">
        <f t="shared" si="22"/>
        <v>3.5293447293447295</v>
      </c>
      <c r="H135" s="10">
        <f t="shared" si="23"/>
        <v>3.9145299145299144</v>
      </c>
      <c r="I135" s="331">
        <f t="shared" si="25"/>
        <v>35688</v>
      </c>
      <c r="J135" s="332"/>
    </row>
    <row r="136" spans="1:13" ht="12.75">
      <c r="A136" s="137" t="str">
        <f t="shared" si="17"/>
        <v>Sud</v>
      </c>
      <c r="B136" s="142">
        <f t="shared" si="18"/>
        <v>2482</v>
      </c>
      <c r="C136" s="96">
        <f t="shared" si="19"/>
        <v>85471</v>
      </c>
      <c r="D136" s="85">
        <f t="shared" si="20"/>
        <v>17633</v>
      </c>
      <c r="E136" s="97">
        <f t="shared" si="21"/>
        <v>13223</v>
      </c>
      <c r="F136" s="8">
        <f t="shared" si="24"/>
        <v>34.43634165995165</v>
      </c>
      <c r="G136" s="9">
        <f t="shared" si="22"/>
        <v>7.104351329572925</v>
      </c>
      <c r="H136" s="10">
        <f t="shared" si="23"/>
        <v>5.327558420628526</v>
      </c>
      <c r="I136" s="331">
        <f t="shared" si="25"/>
        <v>103104</v>
      </c>
      <c r="J136" s="332"/>
      <c r="M136" s="121"/>
    </row>
    <row r="137" spans="1:10" ht="12.75">
      <c r="A137" s="137" t="str">
        <f t="shared" si="17"/>
        <v>Sud-Est</v>
      </c>
      <c r="B137" s="143">
        <f t="shared" si="18"/>
        <v>1195</v>
      </c>
      <c r="C137" s="96">
        <f t="shared" si="19"/>
        <v>82152</v>
      </c>
      <c r="D137" s="85">
        <f t="shared" si="20"/>
        <v>505</v>
      </c>
      <c r="E137" s="97">
        <f t="shared" si="21"/>
        <v>11761</v>
      </c>
      <c r="F137" s="8">
        <f t="shared" si="24"/>
        <v>68.74644351464435</v>
      </c>
      <c r="G137" s="9">
        <f t="shared" si="22"/>
        <v>0.4225941422594142</v>
      </c>
      <c r="H137" s="10">
        <f t="shared" si="23"/>
        <v>9.8418410041841</v>
      </c>
      <c r="I137" s="331">
        <f t="shared" si="25"/>
        <v>82657</v>
      </c>
      <c r="J137" s="332"/>
    </row>
    <row r="138" spans="1:10" ht="15.75" customHeight="1" thickBot="1">
      <c r="A138" s="145" t="str">
        <f t="shared" si="17"/>
        <v>Sud-Ouest</v>
      </c>
      <c r="B138" s="144">
        <f t="shared" si="18"/>
        <v>1350</v>
      </c>
      <c r="C138" s="103">
        <f t="shared" si="19"/>
        <v>85957</v>
      </c>
      <c r="D138" s="87">
        <f t="shared" si="20"/>
        <v>1879</v>
      </c>
      <c r="E138" s="101">
        <f t="shared" si="21"/>
        <v>13141</v>
      </c>
      <c r="F138" s="8">
        <f t="shared" si="24"/>
        <v>63.671851851851855</v>
      </c>
      <c r="G138" s="9">
        <f t="shared" si="22"/>
        <v>1.391851851851852</v>
      </c>
      <c r="H138" s="10">
        <f t="shared" si="23"/>
        <v>9.734074074074075</v>
      </c>
      <c r="I138" s="331">
        <f t="shared" si="25"/>
        <v>87836</v>
      </c>
      <c r="J138" s="332"/>
    </row>
    <row r="139" spans="1:10" ht="13.5" thickBot="1">
      <c r="A139" s="4" t="s">
        <v>40</v>
      </c>
      <c r="B139" s="4">
        <f>SUM(B124:B138)</f>
        <v>23451</v>
      </c>
      <c r="C139" s="4">
        <f>SUM(C124:C138)</f>
        <v>1344089</v>
      </c>
      <c r="D139" s="4">
        <f>SUM(D124:D138)</f>
        <v>138572</v>
      </c>
      <c r="E139" s="4">
        <f>SUM(E124:E138)</f>
        <v>145483</v>
      </c>
      <c r="F139" s="2">
        <f t="shared" si="24"/>
        <v>57.314784017739115</v>
      </c>
      <c r="G139" s="1">
        <f t="shared" si="22"/>
        <v>5.909001748326298</v>
      </c>
      <c r="H139" s="3">
        <f t="shared" si="23"/>
        <v>6.203701334697881</v>
      </c>
      <c r="I139" s="334">
        <f>SUM(I124:I138)</f>
        <v>1482661</v>
      </c>
      <c r="J139" s="335"/>
    </row>
    <row r="140" ht="13.5" thickBot="1"/>
    <row r="141" spans="1:10" ht="12.75" customHeight="1">
      <c r="A141" s="299" t="s">
        <v>31</v>
      </c>
      <c r="B141" s="344" t="s">
        <v>54</v>
      </c>
      <c r="C141" s="345"/>
      <c r="D141" s="346"/>
      <c r="F141" s="336" t="s">
        <v>49</v>
      </c>
      <c r="G141" s="337"/>
      <c r="H141" s="337"/>
      <c r="I141" s="337"/>
      <c r="J141" s="338"/>
    </row>
    <row r="142" spans="1:10" ht="13.5" customHeight="1" thickBot="1">
      <c r="A142" s="300"/>
      <c r="B142" s="347" t="s">
        <v>0</v>
      </c>
      <c r="C142" s="348"/>
      <c r="D142" s="349"/>
      <c r="F142" s="339"/>
      <c r="G142" s="340"/>
      <c r="H142" s="340"/>
      <c r="I142" s="340"/>
      <c r="J142" s="341"/>
    </row>
    <row r="143" spans="1:10" ht="13.5" customHeight="1">
      <c r="A143" s="140" t="str">
        <f aca="true" t="shared" si="26" ref="A143:A157">A6</f>
        <v>Centre</v>
      </c>
      <c r="B143" s="98"/>
      <c r="C143" s="168">
        <v>44690</v>
      </c>
      <c r="D143" s="98"/>
      <c r="F143" s="351" t="str">
        <f aca="true" t="shared" si="27" ref="F143:F157">(A6)</f>
        <v>Centre</v>
      </c>
      <c r="G143" s="353"/>
      <c r="H143" s="170">
        <v>5482</v>
      </c>
      <c r="I143" s="47"/>
      <c r="J143" s="47"/>
    </row>
    <row r="144" spans="1:10" ht="13.5" customHeight="1">
      <c r="A144" s="137" t="str">
        <f t="shared" si="26"/>
        <v>Côte d'azur-Corse</v>
      </c>
      <c r="B144" s="98"/>
      <c r="C144" s="168">
        <v>81408</v>
      </c>
      <c r="D144" s="98"/>
      <c r="F144" s="323" t="str">
        <f t="shared" si="27"/>
        <v>Côte d'azur-Corse</v>
      </c>
      <c r="G144" s="324"/>
      <c r="H144" s="171">
        <v>6080</v>
      </c>
      <c r="I144" s="47"/>
      <c r="J144" s="47"/>
    </row>
    <row r="145" spans="1:10" ht="13.5" customHeight="1">
      <c r="A145" s="137" t="str">
        <f t="shared" si="26"/>
        <v>Centre-Est</v>
      </c>
      <c r="B145" s="98"/>
      <c r="C145" s="168">
        <v>13409</v>
      </c>
      <c r="D145" s="98"/>
      <c r="F145" s="323" t="str">
        <f t="shared" si="27"/>
        <v>Centre-Est</v>
      </c>
      <c r="G145" s="324"/>
      <c r="H145" s="171">
        <v>5929</v>
      </c>
      <c r="I145" s="47"/>
      <c r="J145" s="47"/>
    </row>
    <row r="146" spans="1:10" ht="13.5" customHeight="1">
      <c r="A146" s="137" t="str">
        <f t="shared" si="26"/>
        <v>Centre-Ouest</v>
      </c>
      <c r="B146" s="98"/>
      <c r="C146" s="168">
        <v>51165</v>
      </c>
      <c r="D146" s="98"/>
      <c r="F146" s="323" t="str">
        <f t="shared" si="27"/>
        <v>Centre-Ouest</v>
      </c>
      <c r="G146" s="324"/>
      <c r="H146" s="171">
        <v>10531</v>
      </c>
      <c r="I146" s="47"/>
      <c r="J146" s="47"/>
    </row>
    <row r="147" spans="1:10" ht="13.5" customHeight="1">
      <c r="A147" s="137" t="str">
        <f t="shared" si="26"/>
        <v>Centre-Sud</v>
      </c>
      <c r="B147" s="98"/>
      <c r="C147" s="168">
        <v>60057</v>
      </c>
      <c r="D147" s="98"/>
      <c r="F147" s="323" t="str">
        <f t="shared" si="27"/>
        <v>Centre-Sud</v>
      </c>
      <c r="G147" s="324"/>
      <c r="H147" s="171">
        <v>4044</v>
      </c>
      <c r="I147" s="47"/>
      <c r="J147" s="47"/>
    </row>
    <row r="148" spans="1:10" ht="13.5" customHeight="1">
      <c r="A148" s="137" t="str">
        <f t="shared" si="26"/>
        <v>Est</v>
      </c>
      <c r="B148" s="98"/>
      <c r="C148" s="168">
        <v>86100</v>
      </c>
      <c r="D148" s="98"/>
      <c r="F148" s="323" t="str">
        <f t="shared" si="27"/>
        <v>Est</v>
      </c>
      <c r="G148" s="324"/>
      <c r="H148" s="171">
        <v>8057</v>
      </c>
      <c r="I148" s="47"/>
      <c r="J148" s="47"/>
    </row>
    <row r="149" spans="1:10" ht="13.5" customHeight="1">
      <c r="A149" s="137" t="str">
        <f t="shared" si="26"/>
        <v>Ile de France-Est</v>
      </c>
      <c r="B149" s="98"/>
      <c r="C149" s="168">
        <v>39400</v>
      </c>
      <c r="D149" s="98"/>
      <c r="F149" s="323" t="str">
        <f t="shared" si="27"/>
        <v>Ile de France-Est</v>
      </c>
      <c r="G149" s="324"/>
      <c r="H149" s="171">
        <v>8521</v>
      </c>
      <c r="I149" s="47"/>
      <c r="J149" s="47"/>
    </row>
    <row r="150" spans="1:10" ht="13.5" customHeight="1">
      <c r="A150" s="137" t="str">
        <f t="shared" si="26"/>
        <v>Ile de France-Ouest</v>
      </c>
      <c r="B150" s="98"/>
      <c r="C150" s="168">
        <v>52166</v>
      </c>
      <c r="D150" s="98"/>
      <c r="F150" s="323" t="str">
        <f t="shared" si="27"/>
        <v>Ile de France-Ouest</v>
      </c>
      <c r="G150" s="324"/>
      <c r="H150" s="171">
        <v>17007</v>
      </c>
      <c r="I150" s="47"/>
      <c r="J150" s="47"/>
    </row>
    <row r="151" spans="1:10" ht="13.5" customHeight="1">
      <c r="A151" s="137" t="str">
        <f t="shared" si="26"/>
        <v>Ile de France-Paris</v>
      </c>
      <c r="B151" s="98"/>
      <c r="C151" s="168">
        <v>3941</v>
      </c>
      <c r="D151" s="98"/>
      <c r="F151" s="323" t="str">
        <f t="shared" si="27"/>
        <v>Ile de France-Paris</v>
      </c>
      <c r="G151" s="324"/>
      <c r="H151" s="171">
        <v>14616</v>
      </c>
      <c r="I151" s="47"/>
      <c r="J151" s="47"/>
    </row>
    <row r="152" spans="1:10" ht="13.5" customHeight="1">
      <c r="A152" s="137" t="str">
        <f t="shared" si="26"/>
        <v>Nord</v>
      </c>
      <c r="B152" s="98"/>
      <c r="C152" s="168">
        <v>49300</v>
      </c>
      <c r="D152" s="98"/>
      <c r="F152" s="323" t="str">
        <f t="shared" si="27"/>
        <v>Nord</v>
      </c>
      <c r="G152" s="324"/>
      <c r="H152" s="171">
        <v>5257</v>
      </c>
      <c r="I152" s="47"/>
      <c r="J152" s="47"/>
    </row>
    <row r="153" spans="1:10" ht="13.5" customHeight="1">
      <c r="A153" s="137" t="str">
        <f t="shared" si="26"/>
        <v>Normandie</v>
      </c>
      <c r="B153" s="98"/>
      <c r="C153" s="168">
        <v>27235</v>
      </c>
      <c r="D153" s="98"/>
      <c r="F153" s="323" t="str">
        <f t="shared" si="27"/>
        <v>Normandie</v>
      </c>
      <c r="G153" s="324"/>
      <c r="H153" s="171">
        <v>5368</v>
      </c>
      <c r="I153" s="47"/>
      <c r="J153" s="47"/>
    </row>
    <row r="154" spans="1:10" ht="13.5" customHeight="1">
      <c r="A154" s="137" t="str">
        <f t="shared" si="26"/>
        <v>Ouest</v>
      </c>
      <c r="B154" s="98"/>
      <c r="C154" s="168">
        <v>38680</v>
      </c>
      <c r="D154" s="98"/>
      <c r="F154" s="323" t="str">
        <f t="shared" si="27"/>
        <v>Ouest</v>
      </c>
      <c r="G154" s="324"/>
      <c r="H154" s="171">
        <v>8611</v>
      </c>
      <c r="I154" s="47"/>
      <c r="J154" s="47"/>
    </row>
    <row r="155" spans="1:10" ht="12.75">
      <c r="A155" s="137" t="str">
        <f t="shared" si="26"/>
        <v>Sud</v>
      </c>
      <c r="B155" s="98"/>
      <c r="C155" s="168">
        <v>134372</v>
      </c>
      <c r="D155" s="98"/>
      <c r="F155" s="323" t="str">
        <f t="shared" si="27"/>
        <v>Sud</v>
      </c>
      <c r="G155" s="324"/>
      <c r="H155" s="172">
        <v>3540</v>
      </c>
      <c r="I155" s="98"/>
      <c r="J155" s="98"/>
    </row>
    <row r="156" spans="1:10" ht="12.75">
      <c r="A156" s="137" t="str">
        <f t="shared" si="26"/>
        <v>Sud-Est</v>
      </c>
      <c r="B156" s="98"/>
      <c r="C156" s="168">
        <v>43480</v>
      </c>
      <c r="D156" s="98"/>
      <c r="F156" s="323" t="str">
        <f t="shared" si="27"/>
        <v>Sud-Est</v>
      </c>
      <c r="G156" s="324"/>
      <c r="H156" s="172">
        <v>7803</v>
      </c>
      <c r="I156" s="98"/>
      <c r="J156" s="98"/>
    </row>
    <row r="157" spans="1:10" ht="13.5" thickBot="1">
      <c r="A157" s="137" t="str">
        <f t="shared" si="26"/>
        <v>Sud-Ouest</v>
      </c>
      <c r="B157" s="98"/>
      <c r="C157" s="169">
        <v>30950</v>
      </c>
      <c r="D157" s="98"/>
      <c r="F157" s="347" t="str">
        <f t="shared" si="27"/>
        <v>Sud-Ouest</v>
      </c>
      <c r="G157" s="349"/>
      <c r="H157" s="173">
        <v>7916</v>
      </c>
      <c r="I157" s="98"/>
      <c r="J157" s="98"/>
    </row>
    <row r="158" spans="1:8" ht="13.5" thickBot="1">
      <c r="A158" s="122" t="s">
        <v>40</v>
      </c>
      <c r="C158" s="4">
        <f>SUM(C143:C157)</f>
        <v>756353</v>
      </c>
      <c r="F158" s="357" t="s">
        <v>40</v>
      </c>
      <c r="G158" s="358"/>
      <c r="H158" s="4">
        <f>SUM(H143:H157)</f>
        <v>118762</v>
      </c>
    </row>
    <row r="159" ht="13.5" thickBot="1"/>
    <row r="160" spans="1:10" ht="18.75" thickBot="1">
      <c r="A160" s="70"/>
      <c r="B160" s="354" t="s">
        <v>6</v>
      </c>
      <c r="C160" s="355"/>
      <c r="D160" s="355"/>
      <c r="E160" s="355"/>
      <c r="F160" s="355"/>
      <c r="G160" s="355"/>
      <c r="H160" s="355"/>
      <c r="I160" s="355"/>
      <c r="J160" s="356"/>
    </row>
    <row r="161" spans="2:10" ht="13.5" thickBot="1">
      <c r="B161" s="73"/>
      <c r="C161" s="73"/>
      <c r="D161" s="73"/>
      <c r="E161" s="73"/>
      <c r="F161" s="73"/>
      <c r="G161" s="73"/>
      <c r="H161" s="73"/>
      <c r="I161" s="73"/>
      <c r="J161" s="73"/>
    </row>
    <row r="162" spans="1:10" ht="12.75" customHeight="1">
      <c r="A162" s="299" t="s">
        <v>31</v>
      </c>
      <c r="B162" s="327" t="s">
        <v>12</v>
      </c>
      <c r="C162" s="302"/>
      <c r="D162" s="328"/>
      <c r="E162" s="327" t="s">
        <v>13</v>
      </c>
      <c r="F162" s="302"/>
      <c r="G162" s="328"/>
      <c r="H162" s="351" t="s">
        <v>14</v>
      </c>
      <c r="I162" s="352"/>
      <c r="J162" s="353"/>
    </row>
    <row r="163" spans="1:10" ht="13.5" customHeight="1" thickBot="1">
      <c r="A163" s="300"/>
      <c r="B163" s="111" t="s">
        <v>0</v>
      </c>
      <c r="C163" s="110" t="s">
        <v>1</v>
      </c>
      <c r="D163" s="123" t="s">
        <v>2</v>
      </c>
      <c r="E163" s="111" t="s">
        <v>0</v>
      </c>
      <c r="F163" s="110" t="s">
        <v>1</v>
      </c>
      <c r="G163" s="123" t="s">
        <v>2</v>
      </c>
      <c r="H163" s="105" t="s">
        <v>0</v>
      </c>
      <c r="I163" s="106" t="s">
        <v>1</v>
      </c>
      <c r="J163" s="124" t="s">
        <v>2</v>
      </c>
    </row>
    <row r="164" spans="1:10" ht="13.5" customHeight="1">
      <c r="A164" s="140" t="str">
        <f aca="true" t="shared" si="28" ref="A164:A178">A6</f>
        <v>Centre</v>
      </c>
      <c r="B164" s="174">
        <v>9589</v>
      </c>
      <c r="C164" s="175">
        <v>518325</v>
      </c>
      <c r="D164" s="176">
        <v>1916</v>
      </c>
      <c r="E164" s="177">
        <v>28477</v>
      </c>
      <c r="F164" s="175">
        <v>4555</v>
      </c>
      <c r="G164" s="176">
        <v>2255</v>
      </c>
      <c r="H164" s="177">
        <v>22106</v>
      </c>
      <c r="I164" s="175"/>
      <c r="J164" s="176">
        <v>673</v>
      </c>
    </row>
    <row r="165" spans="1:10" ht="13.5" customHeight="1">
      <c r="A165" s="137" t="str">
        <f t="shared" si="28"/>
        <v>Côte d'azur-Corse</v>
      </c>
      <c r="B165" s="178">
        <v>8496</v>
      </c>
      <c r="C165" s="179">
        <v>128348</v>
      </c>
      <c r="D165" s="180">
        <v>1506</v>
      </c>
      <c r="E165" s="181">
        <v>36783</v>
      </c>
      <c r="F165" s="179">
        <v>30056</v>
      </c>
      <c r="G165" s="180">
        <v>2375</v>
      </c>
      <c r="H165" s="181">
        <v>7910</v>
      </c>
      <c r="I165" s="179">
        <v>800</v>
      </c>
      <c r="J165" s="180">
        <v>440</v>
      </c>
    </row>
    <row r="166" spans="1:10" ht="13.5" customHeight="1">
      <c r="A166" s="137" t="str">
        <f t="shared" si="28"/>
        <v>Centre-Est</v>
      </c>
      <c r="B166" s="178">
        <v>49911</v>
      </c>
      <c r="C166" s="179">
        <v>145640</v>
      </c>
      <c r="D166" s="182">
        <v>1508</v>
      </c>
      <c r="E166" s="181">
        <v>19660</v>
      </c>
      <c r="F166" s="179">
        <v>3000</v>
      </c>
      <c r="G166" s="180">
        <v>1171</v>
      </c>
      <c r="H166" s="181">
        <v>25445</v>
      </c>
      <c r="I166" s="179">
        <v>200</v>
      </c>
      <c r="J166" s="180">
        <v>717</v>
      </c>
    </row>
    <row r="167" spans="1:10" ht="13.5" customHeight="1">
      <c r="A167" s="137" t="str">
        <f t="shared" si="28"/>
        <v>Centre-Ouest</v>
      </c>
      <c r="B167" s="178">
        <v>14912</v>
      </c>
      <c r="C167" s="179">
        <v>300189</v>
      </c>
      <c r="D167" s="182">
        <v>1639</v>
      </c>
      <c r="E167" s="181">
        <v>25950</v>
      </c>
      <c r="F167" s="179">
        <v>9150</v>
      </c>
      <c r="G167" s="180">
        <v>3903</v>
      </c>
      <c r="H167" s="181">
        <v>17553</v>
      </c>
      <c r="I167" s="179"/>
      <c r="J167" s="180">
        <v>372</v>
      </c>
    </row>
    <row r="168" spans="1:10" ht="13.5" customHeight="1">
      <c r="A168" s="137" t="str">
        <f t="shared" si="28"/>
        <v>Centre-Sud</v>
      </c>
      <c r="B168" s="178">
        <v>13702</v>
      </c>
      <c r="C168" s="179">
        <v>297762</v>
      </c>
      <c r="D168" s="182">
        <v>1261</v>
      </c>
      <c r="E168" s="181">
        <v>62345</v>
      </c>
      <c r="F168" s="179"/>
      <c r="G168" s="180">
        <v>1021</v>
      </c>
      <c r="H168" s="181">
        <v>21300</v>
      </c>
      <c r="I168" s="179"/>
      <c r="J168" s="180">
        <v>57</v>
      </c>
    </row>
    <row r="169" spans="1:10" ht="13.5" customHeight="1">
      <c r="A169" s="137" t="str">
        <f t="shared" si="28"/>
        <v>Est</v>
      </c>
      <c r="B169" s="178">
        <v>15512</v>
      </c>
      <c r="C169" s="179">
        <v>541919</v>
      </c>
      <c r="D169" s="182">
        <v>3436</v>
      </c>
      <c r="E169" s="181">
        <v>49801</v>
      </c>
      <c r="F169" s="179">
        <v>85445</v>
      </c>
      <c r="G169" s="180">
        <v>2808</v>
      </c>
      <c r="H169" s="181">
        <v>46468</v>
      </c>
      <c r="I169" s="179">
        <v>311</v>
      </c>
      <c r="J169" s="180">
        <v>657</v>
      </c>
    </row>
    <row r="170" spans="1:10" ht="13.5" customHeight="1">
      <c r="A170" s="137" t="str">
        <f t="shared" si="28"/>
        <v>Ile de France-Est</v>
      </c>
      <c r="B170" s="178">
        <v>3200</v>
      </c>
      <c r="C170" s="178">
        <v>213005</v>
      </c>
      <c r="D170" s="183">
        <v>1126</v>
      </c>
      <c r="E170" s="181">
        <v>62144</v>
      </c>
      <c r="F170" s="178">
        <v>4300</v>
      </c>
      <c r="G170" s="178">
        <v>1892</v>
      </c>
      <c r="H170" s="184">
        <v>22099</v>
      </c>
      <c r="I170" s="179">
        <v>1850</v>
      </c>
      <c r="J170" s="185">
        <v>247</v>
      </c>
    </row>
    <row r="171" spans="1:10" ht="13.5" customHeight="1">
      <c r="A171" s="137" t="str">
        <f t="shared" si="28"/>
        <v>Ile de France-Ouest</v>
      </c>
      <c r="B171" s="178">
        <v>17250</v>
      </c>
      <c r="C171" s="179">
        <v>196907</v>
      </c>
      <c r="D171" s="182">
        <v>2564</v>
      </c>
      <c r="E171" s="181">
        <v>210681</v>
      </c>
      <c r="F171" s="179">
        <v>150379</v>
      </c>
      <c r="G171" s="180">
        <v>21632</v>
      </c>
      <c r="H171" s="181">
        <v>19198</v>
      </c>
      <c r="I171" s="179"/>
      <c r="J171" s="180">
        <v>10</v>
      </c>
    </row>
    <row r="172" spans="1:10" ht="13.5" customHeight="1">
      <c r="A172" s="137" t="str">
        <f t="shared" si="28"/>
        <v>Ile de France-Paris</v>
      </c>
      <c r="B172" s="178">
        <v>12084</v>
      </c>
      <c r="C172" s="179">
        <v>39977</v>
      </c>
      <c r="D172" s="182">
        <v>614</v>
      </c>
      <c r="E172" s="181">
        <v>8005</v>
      </c>
      <c r="F172" s="179"/>
      <c r="G172" s="180">
        <v>882</v>
      </c>
      <c r="H172" s="181">
        <v>6215</v>
      </c>
      <c r="I172" s="179">
        <v>9</v>
      </c>
      <c r="J172" s="180">
        <v>6</v>
      </c>
    </row>
    <row r="173" spans="1:10" ht="13.5" customHeight="1">
      <c r="A173" s="137" t="str">
        <f t="shared" si="28"/>
        <v>Nord</v>
      </c>
      <c r="B173" s="178">
        <v>6955</v>
      </c>
      <c r="C173" s="179">
        <v>186027</v>
      </c>
      <c r="D173" s="182">
        <v>2292</v>
      </c>
      <c r="E173" s="181">
        <v>39463</v>
      </c>
      <c r="F173" s="179">
        <v>5600</v>
      </c>
      <c r="G173" s="180">
        <v>1563</v>
      </c>
      <c r="H173" s="181">
        <v>13780</v>
      </c>
      <c r="I173" s="179"/>
      <c r="J173" s="180">
        <v>463</v>
      </c>
    </row>
    <row r="174" spans="1:10" ht="13.5" customHeight="1">
      <c r="A174" s="137" t="str">
        <f t="shared" si="28"/>
        <v>Normandie</v>
      </c>
      <c r="B174" s="186">
        <v>79598</v>
      </c>
      <c r="C174" s="187">
        <v>349080</v>
      </c>
      <c r="D174" s="188">
        <v>6875</v>
      </c>
      <c r="E174" s="181">
        <v>36274</v>
      </c>
      <c r="F174" s="187">
        <v>200</v>
      </c>
      <c r="G174" s="189">
        <v>3358</v>
      </c>
      <c r="H174" s="181">
        <v>13742</v>
      </c>
      <c r="I174" s="179"/>
      <c r="J174" s="180">
        <v>413</v>
      </c>
    </row>
    <row r="175" spans="1:10" ht="13.5" customHeight="1">
      <c r="A175" s="137" t="str">
        <f t="shared" si="28"/>
        <v>Ouest</v>
      </c>
      <c r="B175" s="186">
        <v>21494</v>
      </c>
      <c r="C175" s="187">
        <v>589846</v>
      </c>
      <c r="D175" s="189">
        <v>3305</v>
      </c>
      <c r="E175" s="190">
        <v>65332</v>
      </c>
      <c r="F175" s="187">
        <v>64760</v>
      </c>
      <c r="G175" s="189">
        <v>3282</v>
      </c>
      <c r="H175" s="181">
        <v>11620</v>
      </c>
      <c r="I175" s="179"/>
      <c r="J175" s="180">
        <v>4</v>
      </c>
    </row>
    <row r="176" spans="1:10" ht="12.75">
      <c r="A176" s="137" t="str">
        <f t="shared" si="28"/>
        <v>Sud</v>
      </c>
      <c r="B176" s="178">
        <v>11887</v>
      </c>
      <c r="C176" s="179">
        <v>138192</v>
      </c>
      <c r="D176" s="180">
        <v>1489</v>
      </c>
      <c r="E176" s="181">
        <v>38408</v>
      </c>
      <c r="F176" s="179">
        <v>130946</v>
      </c>
      <c r="G176" s="180">
        <v>1666</v>
      </c>
      <c r="H176" s="181">
        <v>26350</v>
      </c>
      <c r="I176" s="179">
        <v>963</v>
      </c>
      <c r="J176" s="180">
        <v>368</v>
      </c>
    </row>
    <row r="177" spans="1:10" ht="12.75">
      <c r="A177" s="137" t="str">
        <f t="shared" si="28"/>
        <v>Sud-Est</v>
      </c>
      <c r="B177" s="178">
        <v>8689</v>
      </c>
      <c r="C177" s="179">
        <v>50170</v>
      </c>
      <c r="D177" s="180">
        <v>923</v>
      </c>
      <c r="E177" s="181">
        <v>31469</v>
      </c>
      <c r="F177" s="179">
        <v>85000</v>
      </c>
      <c r="G177" s="180">
        <v>1532</v>
      </c>
      <c r="H177" s="181">
        <v>19154</v>
      </c>
      <c r="I177" s="179">
        <v>992</v>
      </c>
      <c r="J177" s="180">
        <v>315</v>
      </c>
    </row>
    <row r="178" spans="1:10" ht="13.5" thickBot="1">
      <c r="A178" s="137" t="str">
        <f t="shared" si="28"/>
        <v>Sud-Ouest</v>
      </c>
      <c r="B178" s="178">
        <v>23809</v>
      </c>
      <c r="C178" s="179">
        <v>178223</v>
      </c>
      <c r="D178" s="180">
        <v>3865</v>
      </c>
      <c r="E178" s="181">
        <v>36750</v>
      </c>
      <c r="F178" s="179">
        <v>16008</v>
      </c>
      <c r="G178" s="180">
        <v>1941</v>
      </c>
      <c r="H178" s="190">
        <v>21302</v>
      </c>
      <c r="I178" s="187"/>
      <c r="J178" s="189">
        <v>256</v>
      </c>
    </row>
    <row r="179" spans="1:10" ht="13.5" thickBot="1">
      <c r="A179" s="4" t="s">
        <v>40</v>
      </c>
      <c r="B179" s="4">
        <f aca="true" t="shared" si="29" ref="B179:J179">SUM(B164:B178)</f>
        <v>297088</v>
      </c>
      <c r="C179" s="4">
        <f t="shared" si="29"/>
        <v>3873610</v>
      </c>
      <c r="D179" s="4">
        <f t="shared" si="29"/>
        <v>34319</v>
      </c>
      <c r="E179" s="4">
        <f t="shared" si="29"/>
        <v>751542</v>
      </c>
      <c r="F179" s="4">
        <f t="shared" si="29"/>
        <v>589399</v>
      </c>
      <c r="G179" s="4">
        <f t="shared" si="29"/>
        <v>51281</v>
      </c>
      <c r="H179" s="113">
        <f t="shared" si="29"/>
        <v>294242</v>
      </c>
      <c r="I179" s="113">
        <f t="shared" si="29"/>
        <v>5125</v>
      </c>
      <c r="J179" s="113">
        <f t="shared" si="29"/>
        <v>4998</v>
      </c>
    </row>
    <row r="181" spans="1:10" ht="12.75" customHeight="1">
      <c r="A181" s="125"/>
      <c r="B181" s="329"/>
      <c r="C181" s="329"/>
      <c r="D181" s="329"/>
      <c r="E181" s="329"/>
      <c r="F181" s="329"/>
      <c r="G181" s="329"/>
      <c r="H181" s="330"/>
      <c r="I181" s="330"/>
      <c r="J181" s="330"/>
    </row>
    <row r="182" ht="13.5" thickBot="1"/>
    <row r="183" spans="1:10" ht="12.75" customHeight="1">
      <c r="A183" s="299" t="s">
        <v>31</v>
      </c>
      <c r="B183" s="313" t="s">
        <v>51</v>
      </c>
      <c r="C183" s="333" t="s">
        <v>15</v>
      </c>
      <c r="D183" s="302"/>
      <c r="E183" s="303"/>
      <c r="F183" s="301" t="s">
        <v>96</v>
      </c>
      <c r="G183" s="315"/>
      <c r="H183" s="316"/>
      <c r="I183" s="308" t="s">
        <v>3</v>
      </c>
      <c r="J183" s="309"/>
    </row>
    <row r="184" spans="1:10" ht="13.5" customHeight="1" thickBot="1">
      <c r="A184" s="300"/>
      <c r="B184" s="314"/>
      <c r="C184" s="126" t="s">
        <v>0</v>
      </c>
      <c r="D184" s="110" t="s">
        <v>1</v>
      </c>
      <c r="E184" s="127" t="s">
        <v>2</v>
      </c>
      <c r="F184" s="111" t="s">
        <v>0</v>
      </c>
      <c r="G184" s="110" t="s">
        <v>1</v>
      </c>
      <c r="H184" s="123" t="s">
        <v>2</v>
      </c>
      <c r="I184" s="325" t="s">
        <v>4</v>
      </c>
      <c r="J184" s="326"/>
    </row>
    <row r="185" spans="1:10" ht="13.5" customHeight="1">
      <c r="A185" s="140" t="str">
        <f aca="true" t="shared" si="30" ref="A185:A199">A6</f>
        <v>Centre</v>
      </c>
      <c r="B185" s="128">
        <f aca="true" t="shared" si="31" ref="B185:B199">B63</f>
        <v>1651</v>
      </c>
      <c r="C185" s="129">
        <f>SUM(B164+E164+H164)</f>
        <v>60172</v>
      </c>
      <c r="D185" s="129">
        <f>SUM(C164+F164+I164)</f>
        <v>522880</v>
      </c>
      <c r="E185" s="129">
        <f>SUM(D164+G164+J164)</f>
        <v>4844</v>
      </c>
      <c r="F185" s="5">
        <f>IF($B185=0,"",C185/$B185)</f>
        <v>36.4457904300424</v>
      </c>
      <c r="G185" s="6">
        <f aca="true" t="shared" si="32" ref="G185:G199">IF($B185=0,"",D185/$B185)</f>
        <v>316.7050272562084</v>
      </c>
      <c r="H185" s="7">
        <f aca="true" t="shared" si="33" ref="H185:H199">IF($B185=0,"",E185/$B185)</f>
        <v>2.9339794064203515</v>
      </c>
      <c r="I185" s="319">
        <f aca="true" t="shared" si="34" ref="I185:I199">C185+D185</f>
        <v>583052</v>
      </c>
      <c r="J185" s="320"/>
    </row>
    <row r="186" spans="1:10" ht="13.5" customHeight="1">
      <c r="A186" s="137" t="str">
        <f t="shared" si="30"/>
        <v>Côte d'azur-Corse</v>
      </c>
      <c r="B186" s="130">
        <f t="shared" si="31"/>
        <v>1251</v>
      </c>
      <c r="C186" s="119">
        <f aca="true" t="shared" si="35" ref="C186:C199">SUM(B165+E165+H165)</f>
        <v>53189</v>
      </c>
      <c r="D186" s="119">
        <f aca="true" t="shared" si="36" ref="D186:D199">SUM(C165+F165+I165)</f>
        <v>159204</v>
      </c>
      <c r="E186" s="119">
        <f aca="true" t="shared" si="37" ref="E186:E199">SUM(D165+G165+J165)</f>
        <v>4321</v>
      </c>
      <c r="F186" s="8">
        <f aca="true" t="shared" si="38" ref="F186:F199">IF($B186=0,"",C186/$B186)</f>
        <v>42.5171862509992</v>
      </c>
      <c r="G186" s="9">
        <f t="shared" si="32"/>
        <v>127.26139088729016</v>
      </c>
      <c r="H186" s="10">
        <f t="shared" si="33"/>
        <v>3.4540367705835333</v>
      </c>
      <c r="I186" s="317">
        <f t="shared" si="34"/>
        <v>212393</v>
      </c>
      <c r="J186" s="318"/>
    </row>
    <row r="187" spans="1:10" ht="13.5" customHeight="1">
      <c r="A187" s="137" t="str">
        <f t="shared" si="30"/>
        <v>Centre-Est</v>
      </c>
      <c r="B187" s="130">
        <f t="shared" si="31"/>
        <v>1528</v>
      </c>
      <c r="C187" s="119">
        <f t="shared" si="35"/>
        <v>95016</v>
      </c>
      <c r="D187" s="119">
        <f t="shared" si="36"/>
        <v>148840</v>
      </c>
      <c r="E187" s="119">
        <f t="shared" si="37"/>
        <v>3396</v>
      </c>
      <c r="F187" s="8">
        <f t="shared" si="38"/>
        <v>62.18324607329843</v>
      </c>
      <c r="G187" s="9">
        <f t="shared" si="32"/>
        <v>97.40837696335079</v>
      </c>
      <c r="H187" s="10">
        <f t="shared" si="33"/>
        <v>2.222513089005236</v>
      </c>
      <c r="I187" s="317">
        <f t="shared" si="34"/>
        <v>243856</v>
      </c>
      <c r="J187" s="318"/>
    </row>
    <row r="188" spans="1:10" ht="13.5" customHeight="1">
      <c r="A188" s="137" t="str">
        <f t="shared" si="30"/>
        <v>Centre-Ouest</v>
      </c>
      <c r="B188" s="130">
        <f t="shared" si="31"/>
        <v>1490</v>
      </c>
      <c r="C188" s="119">
        <f t="shared" si="35"/>
        <v>58415</v>
      </c>
      <c r="D188" s="119">
        <f t="shared" si="36"/>
        <v>309339</v>
      </c>
      <c r="E188" s="119">
        <f t="shared" si="37"/>
        <v>5914</v>
      </c>
      <c r="F188" s="8">
        <f t="shared" si="38"/>
        <v>39.20469798657718</v>
      </c>
      <c r="G188" s="9">
        <f t="shared" si="32"/>
        <v>207.61006711409397</v>
      </c>
      <c r="H188" s="10">
        <f t="shared" si="33"/>
        <v>3.9691275167785234</v>
      </c>
      <c r="I188" s="317">
        <f t="shared" si="34"/>
        <v>367754</v>
      </c>
      <c r="J188" s="318"/>
    </row>
    <row r="189" spans="1:10" ht="13.5" customHeight="1">
      <c r="A189" s="137" t="str">
        <f t="shared" si="30"/>
        <v>Centre-Sud</v>
      </c>
      <c r="B189" s="130">
        <f t="shared" si="31"/>
        <v>2325</v>
      </c>
      <c r="C189" s="119">
        <f t="shared" si="35"/>
        <v>97347</v>
      </c>
      <c r="D189" s="119">
        <f t="shared" si="36"/>
        <v>297762</v>
      </c>
      <c r="E189" s="119">
        <f t="shared" si="37"/>
        <v>2339</v>
      </c>
      <c r="F189" s="8">
        <f t="shared" si="38"/>
        <v>41.869677419354836</v>
      </c>
      <c r="G189" s="9">
        <f t="shared" si="32"/>
        <v>128.06967741935483</v>
      </c>
      <c r="H189" s="10">
        <f t="shared" si="33"/>
        <v>1.0060215053763442</v>
      </c>
      <c r="I189" s="317">
        <f t="shared" si="34"/>
        <v>395109</v>
      </c>
      <c r="J189" s="318"/>
    </row>
    <row r="190" spans="1:10" ht="13.5" customHeight="1">
      <c r="A190" s="137" t="str">
        <f t="shared" si="30"/>
        <v>Est</v>
      </c>
      <c r="B190" s="130">
        <f t="shared" si="31"/>
        <v>2372</v>
      </c>
      <c r="C190" s="119">
        <f>SUM(B169+E169+H169)</f>
        <v>111781</v>
      </c>
      <c r="D190" s="119">
        <f>SUM(C169+F169+I169)</f>
        <v>627675</v>
      </c>
      <c r="E190" s="119">
        <f>SUM(D169+G169+J169)</f>
        <v>6901</v>
      </c>
      <c r="F190" s="8">
        <f t="shared" si="38"/>
        <v>47.1252107925801</v>
      </c>
      <c r="G190" s="9">
        <f t="shared" si="32"/>
        <v>264.61846543001684</v>
      </c>
      <c r="H190" s="10">
        <f t="shared" si="33"/>
        <v>2.9093591905564926</v>
      </c>
      <c r="I190" s="317">
        <f t="shared" si="34"/>
        <v>739456</v>
      </c>
      <c r="J190" s="318"/>
    </row>
    <row r="191" spans="1:10" ht="13.5" customHeight="1">
      <c r="A191" s="137" t="str">
        <f t="shared" si="30"/>
        <v>Ile de France-Est</v>
      </c>
      <c r="B191" s="130">
        <f t="shared" si="31"/>
        <v>841</v>
      </c>
      <c r="C191" s="119">
        <f t="shared" si="35"/>
        <v>87443</v>
      </c>
      <c r="D191" s="119">
        <f t="shared" si="36"/>
        <v>219155</v>
      </c>
      <c r="E191" s="119">
        <f t="shared" si="37"/>
        <v>3265</v>
      </c>
      <c r="F191" s="8">
        <f t="shared" si="38"/>
        <v>103.97502972651606</v>
      </c>
      <c r="G191" s="9">
        <f t="shared" si="32"/>
        <v>260.5885850178359</v>
      </c>
      <c r="H191" s="10">
        <f t="shared" si="33"/>
        <v>3.882282996432818</v>
      </c>
      <c r="I191" s="317">
        <f t="shared" si="34"/>
        <v>306598</v>
      </c>
      <c r="J191" s="318"/>
    </row>
    <row r="192" spans="1:10" ht="13.5" customHeight="1">
      <c r="A192" s="137" t="str">
        <f t="shared" si="30"/>
        <v>Ile de France-Ouest</v>
      </c>
      <c r="B192" s="130">
        <f t="shared" si="31"/>
        <v>1439</v>
      </c>
      <c r="C192" s="119">
        <f t="shared" si="35"/>
        <v>247129</v>
      </c>
      <c r="D192" s="119">
        <f t="shared" si="36"/>
        <v>347286</v>
      </c>
      <c r="E192" s="119">
        <f t="shared" si="37"/>
        <v>24206</v>
      </c>
      <c r="F192" s="8">
        <f t="shared" si="38"/>
        <v>171.73662265462127</v>
      </c>
      <c r="G192" s="9">
        <f t="shared" si="32"/>
        <v>241.3384294649062</v>
      </c>
      <c r="H192" s="10">
        <f t="shared" si="33"/>
        <v>16.821403752605978</v>
      </c>
      <c r="I192" s="317">
        <f t="shared" si="34"/>
        <v>594415</v>
      </c>
      <c r="J192" s="318"/>
    </row>
    <row r="193" spans="1:10" ht="13.5" customHeight="1">
      <c r="A193" s="137" t="str">
        <f t="shared" si="30"/>
        <v>Ile de France-Paris</v>
      </c>
      <c r="B193" s="130">
        <f t="shared" si="31"/>
        <v>761</v>
      </c>
      <c r="C193" s="119">
        <f t="shared" si="35"/>
        <v>26304</v>
      </c>
      <c r="D193" s="119">
        <f t="shared" si="36"/>
        <v>39986</v>
      </c>
      <c r="E193" s="119">
        <f t="shared" si="37"/>
        <v>1502</v>
      </c>
      <c r="F193" s="8">
        <f t="shared" si="38"/>
        <v>34.565045992115635</v>
      </c>
      <c r="G193" s="9">
        <f t="shared" si="32"/>
        <v>52.54402102496715</v>
      </c>
      <c r="H193" s="10">
        <f t="shared" si="33"/>
        <v>1.973718791064389</v>
      </c>
      <c r="I193" s="317">
        <f t="shared" si="34"/>
        <v>66290</v>
      </c>
      <c r="J193" s="318"/>
    </row>
    <row r="194" spans="1:10" ht="13.5" customHeight="1">
      <c r="A194" s="137" t="str">
        <f t="shared" si="30"/>
        <v>Nord</v>
      </c>
      <c r="B194" s="130">
        <f t="shared" si="31"/>
        <v>1596</v>
      </c>
      <c r="C194" s="119">
        <f t="shared" si="35"/>
        <v>60198</v>
      </c>
      <c r="D194" s="119">
        <f t="shared" si="36"/>
        <v>191627</v>
      </c>
      <c r="E194" s="119">
        <f t="shared" si="37"/>
        <v>4318</v>
      </c>
      <c r="F194" s="8">
        <f t="shared" si="38"/>
        <v>37.71804511278196</v>
      </c>
      <c r="G194" s="9">
        <f t="shared" si="32"/>
        <v>120.0670426065163</v>
      </c>
      <c r="H194" s="10">
        <f t="shared" si="33"/>
        <v>2.7055137844611528</v>
      </c>
      <c r="I194" s="317">
        <f t="shared" si="34"/>
        <v>251825</v>
      </c>
      <c r="J194" s="318"/>
    </row>
    <row r="195" spans="1:10" ht="12.75">
      <c r="A195" s="137" t="str">
        <f t="shared" si="30"/>
        <v>Normandie</v>
      </c>
      <c r="B195" s="130">
        <f t="shared" si="31"/>
        <v>1415</v>
      </c>
      <c r="C195" s="119">
        <f t="shared" si="35"/>
        <v>129614</v>
      </c>
      <c r="D195" s="119">
        <f t="shared" si="36"/>
        <v>349280</v>
      </c>
      <c r="E195" s="119">
        <f t="shared" si="37"/>
        <v>10646</v>
      </c>
      <c r="F195" s="8">
        <f t="shared" si="38"/>
        <v>91.6</v>
      </c>
      <c r="G195" s="9">
        <f t="shared" si="32"/>
        <v>246.84098939929328</v>
      </c>
      <c r="H195" s="10">
        <f t="shared" si="33"/>
        <v>7.523674911660778</v>
      </c>
      <c r="I195" s="317">
        <f t="shared" si="34"/>
        <v>478894</v>
      </c>
      <c r="J195" s="318"/>
    </row>
    <row r="196" spans="1:10" ht="12.75">
      <c r="A196" s="137" t="str">
        <f t="shared" si="30"/>
        <v>Ouest</v>
      </c>
      <c r="B196" s="130">
        <f t="shared" si="31"/>
        <v>1755</v>
      </c>
      <c r="C196" s="119">
        <f t="shared" si="35"/>
        <v>98446</v>
      </c>
      <c r="D196" s="119">
        <f t="shared" si="36"/>
        <v>654606</v>
      </c>
      <c r="E196" s="119">
        <f t="shared" si="37"/>
        <v>6591</v>
      </c>
      <c r="F196" s="8">
        <f t="shared" si="38"/>
        <v>56.0945868945869</v>
      </c>
      <c r="G196" s="9">
        <f t="shared" si="32"/>
        <v>372.9948717948718</v>
      </c>
      <c r="H196" s="10">
        <f t="shared" si="33"/>
        <v>3.7555555555555555</v>
      </c>
      <c r="I196" s="317">
        <f t="shared" si="34"/>
        <v>753052</v>
      </c>
      <c r="J196" s="318"/>
    </row>
    <row r="197" spans="1:10" ht="12.75">
      <c r="A197" s="137" t="str">
        <f t="shared" si="30"/>
        <v>Sud</v>
      </c>
      <c r="B197" s="130">
        <f t="shared" si="31"/>
        <v>2482</v>
      </c>
      <c r="C197" s="119">
        <f t="shared" si="35"/>
        <v>76645</v>
      </c>
      <c r="D197" s="119">
        <f t="shared" si="36"/>
        <v>270101</v>
      </c>
      <c r="E197" s="119">
        <f t="shared" si="37"/>
        <v>3523</v>
      </c>
      <c r="F197" s="8">
        <f t="shared" si="38"/>
        <v>30.880338436744562</v>
      </c>
      <c r="G197" s="9">
        <f t="shared" si="32"/>
        <v>108.82393231265108</v>
      </c>
      <c r="H197" s="10">
        <f t="shared" si="33"/>
        <v>1.41941982272361</v>
      </c>
      <c r="I197" s="317">
        <f t="shared" si="34"/>
        <v>346746</v>
      </c>
      <c r="J197" s="318"/>
    </row>
    <row r="198" spans="1:10" ht="12.75">
      <c r="A198" s="137" t="str">
        <f t="shared" si="30"/>
        <v>Sud-Est</v>
      </c>
      <c r="B198" s="130">
        <f t="shared" si="31"/>
        <v>1195</v>
      </c>
      <c r="C198" s="119">
        <f t="shared" si="35"/>
        <v>59312</v>
      </c>
      <c r="D198" s="119">
        <f t="shared" si="36"/>
        <v>136162</v>
      </c>
      <c r="E198" s="119">
        <f t="shared" si="37"/>
        <v>2770</v>
      </c>
      <c r="F198" s="8">
        <f t="shared" si="38"/>
        <v>49.63347280334728</v>
      </c>
      <c r="G198" s="9">
        <f t="shared" si="32"/>
        <v>113.94309623430962</v>
      </c>
      <c r="H198" s="10">
        <f t="shared" si="33"/>
        <v>2.3179916317991633</v>
      </c>
      <c r="I198" s="317">
        <f t="shared" si="34"/>
        <v>195474</v>
      </c>
      <c r="J198" s="318"/>
    </row>
    <row r="199" spans="1:10" ht="13.5" thickBot="1">
      <c r="A199" s="137" t="str">
        <f t="shared" si="30"/>
        <v>Sud-Ouest</v>
      </c>
      <c r="B199" s="130">
        <f t="shared" si="31"/>
        <v>1350</v>
      </c>
      <c r="C199" s="119">
        <f t="shared" si="35"/>
        <v>81861</v>
      </c>
      <c r="D199" s="119">
        <f t="shared" si="36"/>
        <v>194231</v>
      </c>
      <c r="E199" s="119">
        <f t="shared" si="37"/>
        <v>6062</v>
      </c>
      <c r="F199" s="8">
        <f t="shared" si="38"/>
        <v>60.63777777777778</v>
      </c>
      <c r="G199" s="9">
        <f t="shared" si="32"/>
        <v>143.8748148148148</v>
      </c>
      <c r="H199" s="10">
        <f t="shared" si="33"/>
        <v>4.49037037037037</v>
      </c>
      <c r="I199" s="321">
        <f t="shared" si="34"/>
        <v>276092</v>
      </c>
      <c r="J199" s="322"/>
    </row>
    <row r="200" spans="1:10" ht="13.5" thickBot="1">
      <c r="A200" s="4" t="s">
        <v>40</v>
      </c>
      <c r="B200" s="113">
        <f>SUM(B185:B199)</f>
        <v>23451</v>
      </c>
      <c r="C200" s="113">
        <f>SUM(C185:C199)</f>
        <v>1342872</v>
      </c>
      <c r="D200" s="113">
        <f>SUM(D185:D199)</f>
        <v>4468134</v>
      </c>
      <c r="E200" s="113">
        <f>SUM(E185:E199)</f>
        <v>90598</v>
      </c>
      <c r="F200" s="2">
        <f>IF($B200=0,"",C200/$B200)</f>
        <v>57.26288857618012</v>
      </c>
      <c r="G200" s="1">
        <f>IF($B200=0,"",D200/$B200)</f>
        <v>190.53063835230907</v>
      </c>
      <c r="H200" s="3">
        <f>IF($B200=0,"",E200/$B200)</f>
        <v>3.8632894119653747</v>
      </c>
      <c r="I200" s="311">
        <f>SUM(I185:I199)</f>
        <v>5811006</v>
      </c>
      <c r="J200" s="312"/>
    </row>
    <row r="201" spans="1:10" ht="12.75">
      <c r="A201" s="91"/>
      <c r="B201" s="232"/>
      <c r="C201" s="232"/>
      <c r="D201" s="232"/>
      <c r="E201" s="232"/>
      <c r="F201" s="233"/>
      <c r="G201" s="233"/>
      <c r="H201" s="233"/>
      <c r="I201" s="232"/>
      <c r="J201" s="232"/>
    </row>
    <row r="202" spans="2:10" ht="18">
      <c r="B202" s="310" t="s">
        <v>41</v>
      </c>
      <c r="C202" s="310"/>
      <c r="D202" s="310"/>
      <c r="E202" s="310"/>
      <c r="F202" s="310"/>
      <c r="G202" s="310"/>
      <c r="H202" s="310"/>
      <c r="I202" s="310"/>
      <c r="J202" s="310"/>
    </row>
    <row r="203" spans="2:10" ht="18.75" thickBot="1">
      <c r="B203" s="231"/>
      <c r="C203" s="231"/>
      <c r="D203" s="231"/>
      <c r="E203" s="231"/>
      <c r="F203" s="231"/>
      <c r="G203" s="231"/>
      <c r="H203" s="231"/>
      <c r="I203" s="231"/>
      <c r="J203" s="231"/>
    </row>
    <row r="204" spans="1:10" ht="12.75" customHeight="1">
      <c r="A204" s="299" t="s">
        <v>31</v>
      </c>
      <c r="B204" s="313" t="s">
        <v>51</v>
      </c>
      <c r="C204" s="301" t="s">
        <v>3</v>
      </c>
      <c r="D204" s="302"/>
      <c r="E204" s="303"/>
      <c r="F204" s="301" t="s">
        <v>96</v>
      </c>
      <c r="G204" s="315"/>
      <c r="H204" s="316"/>
      <c r="I204" s="308" t="s">
        <v>3</v>
      </c>
      <c r="J204" s="309"/>
    </row>
    <row r="205" spans="1:10" ht="13.5" customHeight="1" thickBot="1">
      <c r="A205" s="300"/>
      <c r="B205" s="314"/>
      <c r="C205" s="110" t="s">
        <v>0</v>
      </c>
      <c r="D205" s="110" t="s">
        <v>1</v>
      </c>
      <c r="E205" s="127" t="s">
        <v>2</v>
      </c>
      <c r="F205" s="111" t="s">
        <v>0</v>
      </c>
      <c r="G205" s="110" t="s">
        <v>1</v>
      </c>
      <c r="H205" s="123" t="s">
        <v>2</v>
      </c>
      <c r="I205" s="306" t="s">
        <v>4</v>
      </c>
      <c r="J205" s="307"/>
    </row>
    <row r="206" spans="1:10" ht="13.5" customHeight="1">
      <c r="A206" s="140" t="str">
        <f>A6</f>
        <v>Centre</v>
      </c>
      <c r="B206" s="130">
        <f aca="true" t="shared" si="39" ref="B206:B220">B63</f>
        <v>1651</v>
      </c>
      <c r="C206" s="100">
        <f aca="true" t="shared" si="40" ref="C206:D220">C63+C124+C185</f>
        <v>883724</v>
      </c>
      <c r="D206" s="131">
        <f t="shared" si="40"/>
        <v>775915</v>
      </c>
      <c r="E206" s="118">
        <f aca="true" t="shared" si="41" ref="E206:E220">E63+E124+E185+H143</f>
        <v>87633</v>
      </c>
      <c r="F206" s="5">
        <f>IF($B206=0,"",C206/$B206)</f>
        <v>535.2658994548758</v>
      </c>
      <c r="G206" s="6">
        <f aca="true" t="shared" si="42" ref="G206:G220">IF($B206=0,"",D206/$B206)</f>
        <v>469.9666868564506</v>
      </c>
      <c r="H206" s="7">
        <f aca="true" t="shared" si="43" ref="H206:H220">IF($B206=0,"",E206/$B206)</f>
        <v>53.07874015748032</v>
      </c>
      <c r="I206" s="304">
        <f>SUM(C206+D206)</f>
        <v>1659639</v>
      </c>
      <c r="J206" s="305"/>
    </row>
    <row r="207" spans="1:10" ht="13.5" customHeight="1">
      <c r="A207" s="137" t="str">
        <f>A7</f>
        <v>Côte d'azur-Corse</v>
      </c>
      <c r="B207" s="84">
        <f t="shared" si="39"/>
        <v>1251</v>
      </c>
      <c r="C207" s="96">
        <f t="shared" si="40"/>
        <v>709293</v>
      </c>
      <c r="D207" s="85">
        <f t="shared" si="40"/>
        <v>326313</v>
      </c>
      <c r="E207" s="120">
        <f t="shared" si="41"/>
        <v>85885</v>
      </c>
      <c r="F207" s="8">
        <f aca="true" t="shared" si="44" ref="F207:F220">IF($B207=0,"",C207/$B207)</f>
        <v>566.9808153477218</v>
      </c>
      <c r="G207" s="9">
        <f t="shared" si="42"/>
        <v>260.841726618705</v>
      </c>
      <c r="H207" s="10">
        <f t="shared" si="43"/>
        <v>68.65307753796962</v>
      </c>
      <c r="I207" s="297">
        <f aca="true" t="shared" si="45" ref="I207:I220">SUM(C207+D207)</f>
        <v>1035606</v>
      </c>
      <c r="J207" s="298"/>
    </row>
    <row r="208" spans="1:10" ht="13.5" customHeight="1">
      <c r="A208" s="137" t="str">
        <f aca="true" t="shared" si="46" ref="A208:A219">A8</f>
        <v>Centre-Est</v>
      </c>
      <c r="B208" s="84">
        <f t="shared" si="39"/>
        <v>1528</v>
      </c>
      <c r="C208" s="96">
        <f t="shared" si="40"/>
        <v>734512</v>
      </c>
      <c r="D208" s="85">
        <f t="shared" si="40"/>
        <v>280019</v>
      </c>
      <c r="E208" s="120">
        <f t="shared" si="41"/>
        <v>72016</v>
      </c>
      <c r="F208" s="8">
        <f t="shared" si="44"/>
        <v>480.70157068062827</v>
      </c>
      <c r="G208" s="9">
        <f t="shared" si="42"/>
        <v>183.25850785340313</v>
      </c>
      <c r="H208" s="10">
        <f t="shared" si="43"/>
        <v>47.13089005235602</v>
      </c>
      <c r="I208" s="297">
        <f t="shared" si="45"/>
        <v>1014531</v>
      </c>
      <c r="J208" s="298"/>
    </row>
    <row r="209" spans="1:10" ht="13.5" customHeight="1">
      <c r="A209" s="137" t="str">
        <f t="shared" si="46"/>
        <v>Centre-Ouest</v>
      </c>
      <c r="B209" s="84">
        <f t="shared" si="39"/>
        <v>1490</v>
      </c>
      <c r="C209" s="96">
        <f t="shared" si="40"/>
        <v>853989</v>
      </c>
      <c r="D209" s="85">
        <f t="shared" si="40"/>
        <v>373371</v>
      </c>
      <c r="E209" s="120">
        <f t="shared" si="41"/>
        <v>100750</v>
      </c>
      <c r="F209" s="8">
        <f t="shared" si="44"/>
        <v>573.1469798657719</v>
      </c>
      <c r="G209" s="9">
        <f t="shared" si="42"/>
        <v>250.58456375838927</v>
      </c>
      <c r="H209" s="10">
        <f t="shared" si="43"/>
        <v>67.61744966442953</v>
      </c>
      <c r="I209" s="297">
        <f t="shared" si="45"/>
        <v>1227360</v>
      </c>
      <c r="J209" s="298"/>
    </row>
    <row r="210" spans="1:10" ht="13.5" customHeight="1">
      <c r="A210" s="137" t="str">
        <f t="shared" si="46"/>
        <v>Centre-Sud</v>
      </c>
      <c r="B210" s="84">
        <f t="shared" si="39"/>
        <v>2325</v>
      </c>
      <c r="C210" s="96">
        <f t="shared" si="40"/>
        <v>1495864</v>
      </c>
      <c r="D210" s="85">
        <f t="shared" si="40"/>
        <v>719190</v>
      </c>
      <c r="E210" s="120">
        <f t="shared" si="41"/>
        <v>122641</v>
      </c>
      <c r="F210" s="8">
        <f t="shared" si="44"/>
        <v>643.3823655913978</v>
      </c>
      <c r="G210" s="9">
        <f t="shared" si="42"/>
        <v>309.3290322580645</v>
      </c>
      <c r="H210" s="10">
        <f t="shared" si="43"/>
        <v>52.748817204301076</v>
      </c>
      <c r="I210" s="297">
        <f t="shared" si="45"/>
        <v>2215054</v>
      </c>
      <c r="J210" s="298"/>
    </row>
    <row r="211" spans="1:10" ht="13.5" customHeight="1">
      <c r="A211" s="137" t="str">
        <f t="shared" si="46"/>
        <v>Est</v>
      </c>
      <c r="B211" s="84">
        <f t="shared" si="39"/>
        <v>2372</v>
      </c>
      <c r="C211" s="96">
        <f t="shared" si="40"/>
        <v>1153887</v>
      </c>
      <c r="D211" s="85">
        <f t="shared" si="40"/>
        <v>704144</v>
      </c>
      <c r="E211" s="120">
        <f t="shared" si="41"/>
        <v>131343</v>
      </c>
      <c r="F211" s="8">
        <f t="shared" si="44"/>
        <v>486.4616357504216</v>
      </c>
      <c r="G211" s="9">
        <f t="shared" si="42"/>
        <v>296.8566610455312</v>
      </c>
      <c r="H211" s="10">
        <f t="shared" si="43"/>
        <v>55.372259696458684</v>
      </c>
      <c r="I211" s="297">
        <f t="shared" si="45"/>
        <v>1858031</v>
      </c>
      <c r="J211" s="298"/>
    </row>
    <row r="212" spans="1:10" ht="13.5" customHeight="1">
      <c r="A212" s="137" t="str">
        <f t="shared" si="46"/>
        <v>Ile de France-Est</v>
      </c>
      <c r="B212" s="84">
        <f t="shared" si="39"/>
        <v>841</v>
      </c>
      <c r="C212" s="96">
        <f t="shared" si="40"/>
        <v>571226</v>
      </c>
      <c r="D212" s="85">
        <f t="shared" si="40"/>
        <v>720958</v>
      </c>
      <c r="E212" s="120">
        <f t="shared" si="41"/>
        <v>58175</v>
      </c>
      <c r="F212" s="8">
        <f t="shared" si="44"/>
        <v>679.2223543400713</v>
      </c>
      <c r="G212" s="9">
        <f t="shared" si="42"/>
        <v>857.2627824019025</v>
      </c>
      <c r="H212" s="10">
        <f t="shared" si="43"/>
        <v>69.17360285374554</v>
      </c>
      <c r="I212" s="297">
        <f t="shared" si="45"/>
        <v>1292184</v>
      </c>
      <c r="J212" s="298"/>
    </row>
    <row r="213" spans="1:10" ht="13.5" customHeight="1">
      <c r="A213" s="137" t="str">
        <f t="shared" si="46"/>
        <v>Ile de France-Ouest</v>
      </c>
      <c r="B213" s="84">
        <f t="shared" si="39"/>
        <v>1439</v>
      </c>
      <c r="C213" s="96">
        <f t="shared" si="40"/>
        <v>1062250</v>
      </c>
      <c r="D213" s="85">
        <f t="shared" si="40"/>
        <v>772840</v>
      </c>
      <c r="E213" s="120">
        <f t="shared" si="41"/>
        <v>129695</v>
      </c>
      <c r="F213" s="8">
        <f t="shared" si="44"/>
        <v>738.1862404447533</v>
      </c>
      <c r="G213" s="9">
        <f t="shared" si="42"/>
        <v>537.0674079221682</v>
      </c>
      <c r="H213" s="10">
        <f t="shared" si="43"/>
        <v>90.12856150104238</v>
      </c>
      <c r="I213" s="297">
        <f t="shared" si="45"/>
        <v>1835090</v>
      </c>
      <c r="J213" s="298"/>
    </row>
    <row r="214" spans="1:10" ht="13.5" customHeight="1">
      <c r="A214" s="137" t="str">
        <f t="shared" si="46"/>
        <v>Ile de France-Paris</v>
      </c>
      <c r="B214" s="84">
        <f t="shared" si="39"/>
        <v>761</v>
      </c>
      <c r="C214" s="96">
        <f t="shared" si="40"/>
        <v>156802</v>
      </c>
      <c r="D214" s="85">
        <f t="shared" si="40"/>
        <v>280391</v>
      </c>
      <c r="E214" s="120">
        <f t="shared" si="41"/>
        <v>39305</v>
      </c>
      <c r="F214" s="8">
        <f t="shared" si="44"/>
        <v>206.0473061760841</v>
      </c>
      <c r="G214" s="9">
        <f t="shared" si="42"/>
        <v>368.45072273324575</v>
      </c>
      <c r="H214" s="10">
        <f t="shared" si="43"/>
        <v>51.649145860709595</v>
      </c>
      <c r="I214" s="297">
        <f t="shared" si="45"/>
        <v>437193</v>
      </c>
      <c r="J214" s="298"/>
    </row>
    <row r="215" spans="1:10" ht="13.5" customHeight="1">
      <c r="A215" s="137" t="str">
        <f t="shared" si="46"/>
        <v>Nord</v>
      </c>
      <c r="B215" s="84">
        <f t="shared" si="39"/>
        <v>1596</v>
      </c>
      <c r="C215" s="96">
        <f t="shared" si="40"/>
        <v>804622</v>
      </c>
      <c r="D215" s="85">
        <f t="shared" si="40"/>
        <v>285815</v>
      </c>
      <c r="E215" s="120">
        <f t="shared" si="41"/>
        <v>107631</v>
      </c>
      <c r="F215" s="8">
        <f t="shared" si="44"/>
        <v>504.14912280701753</v>
      </c>
      <c r="G215" s="9">
        <f t="shared" si="42"/>
        <v>179.08208020050125</v>
      </c>
      <c r="H215" s="10">
        <f t="shared" si="43"/>
        <v>67.43796992481202</v>
      </c>
      <c r="I215" s="297">
        <f t="shared" si="45"/>
        <v>1090437</v>
      </c>
      <c r="J215" s="298"/>
    </row>
    <row r="216" spans="1:10" ht="13.5" customHeight="1">
      <c r="A216" s="137" t="str">
        <f t="shared" si="46"/>
        <v>Normandie</v>
      </c>
      <c r="B216" s="84">
        <f t="shared" si="39"/>
        <v>1415</v>
      </c>
      <c r="C216" s="96">
        <f t="shared" si="40"/>
        <v>941954</v>
      </c>
      <c r="D216" s="85">
        <f t="shared" si="40"/>
        <v>415894</v>
      </c>
      <c r="E216" s="120">
        <f t="shared" si="41"/>
        <v>97606</v>
      </c>
      <c r="F216" s="8">
        <f t="shared" si="44"/>
        <v>665.6918727915195</v>
      </c>
      <c r="G216" s="9">
        <f t="shared" si="42"/>
        <v>293.9180212014134</v>
      </c>
      <c r="H216" s="10">
        <f t="shared" si="43"/>
        <v>68.97950530035335</v>
      </c>
      <c r="I216" s="297">
        <f t="shared" si="45"/>
        <v>1357848</v>
      </c>
      <c r="J216" s="298"/>
    </row>
    <row r="217" spans="1:10" ht="13.5" customHeight="1">
      <c r="A217" s="137" t="str">
        <f t="shared" si="46"/>
        <v>Ouest</v>
      </c>
      <c r="B217" s="84">
        <f t="shared" si="39"/>
        <v>1755</v>
      </c>
      <c r="C217" s="96">
        <f t="shared" si="40"/>
        <v>769034</v>
      </c>
      <c r="D217" s="85">
        <f t="shared" si="40"/>
        <v>684484</v>
      </c>
      <c r="E217" s="120">
        <f t="shared" si="41"/>
        <v>95748</v>
      </c>
      <c r="F217" s="8">
        <f t="shared" si="44"/>
        <v>438.1960113960114</v>
      </c>
      <c r="G217" s="9">
        <f t="shared" si="42"/>
        <v>390.0193732193732</v>
      </c>
      <c r="H217" s="10">
        <f t="shared" si="43"/>
        <v>54.557264957264955</v>
      </c>
      <c r="I217" s="297">
        <f t="shared" si="45"/>
        <v>1453518</v>
      </c>
      <c r="J217" s="298"/>
    </row>
    <row r="218" spans="1:10" ht="12.75">
      <c r="A218" s="137" t="str">
        <f t="shared" si="46"/>
        <v>Sud</v>
      </c>
      <c r="B218" s="84">
        <f t="shared" si="39"/>
        <v>2482</v>
      </c>
      <c r="C218" s="96">
        <f t="shared" si="40"/>
        <v>933647</v>
      </c>
      <c r="D218" s="85">
        <f t="shared" si="40"/>
        <v>389002</v>
      </c>
      <c r="E218" s="120">
        <f t="shared" si="41"/>
        <v>116215</v>
      </c>
      <c r="F218" s="8">
        <f t="shared" si="44"/>
        <v>376.1672038678485</v>
      </c>
      <c r="G218" s="9">
        <f t="shared" si="42"/>
        <v>156.72925060435134</v>
      </c>
      <c r="H218" s="10">
        <f t="shared" si="43"/>
        <v>46.823126510878325</v>
      </c>
      <c r="I218" s="297">
        <f t="shared" si="45"/>
        <v>1322649</v>
      </c>
      <c r="J218" s="298"/>
    </row>
    <row r="219" spans="1:10" ht="12.75">
      <c r="A219" s="137" t="str">
        <f t="shared" si="46"/>
        <v>Sud-Est</v>
      </c>
      <c r="B219" s="84">
        <f t="shared" si="39"/>
        <v>1195</v>
      </c>
      <c r="C219" s="96">
        <f t="shared" si="40"/>
        <v>760934</v>
      </c>
      <c r="D219" s="85">
        <f t="shared" si="40"/>
        <v>178301</v>
      </c>
      <c r="E219" s="120">
        <f t="shared" si="41"/>
        <v>125991</v>
      </c>
      <c r="F219" s="8">
        <f t="shared" si="44"/>
        <v>636.7648535564854</v>
      </c>
      <c r="G219" s="9">
        <f t="shared" si="42"/>
        <v>149.20585774058577</v>
      </c>
      <c r="H219" s="10">
        <f t="shared" si="43"/>
        <v>105.43179916317992</v>
      </c>
      <c r="I219" s="297">
        <f t="shared" si="45"/>
        <v>939235</v>
      </c>
      <c r="J219" s="298"/>
    </row>
    <row r="220" spans="1:10" ht="13.5" thickBot="1">
      <c r="A220" s="137" t="str">
        <f>A20</f>
        <v>Sud-Ouest</v>
      </c>
      <c r="B220" s="102">
        <f t="shared" si="39"/>
        <v>1350</v>
      </c>
      <c r="C220" s="132">
        <f t="shared" si="40"/>
        <v>806829</v>
      </c>
      <c r="D220" s="82">
        <f t="shared" si="40"/>
        <v>360430</v>
      </c>
      <c r="E220" s="120">
        <f t="shared" si="41"/>
        <v>98524</v>
      </c>
      <c r="F220" s="8">
        <f t="shared" si="44"/>
        <v>597.6511111111112</v>
      </c>
      <c r="G220" s="9">
        <f t="shared" si="42"/>
        <v>266.9851851851852</v>
      </c>
      <c r="H220" s="10">
        <f t="shared" si="43"/>
        <v>72.98074074074074</v>
      </c>
      <c r="I220" s="297">
        <f t="shared" si="45"/>
        <v>1167259</v>
      </c>
      <c r="J220" s="298"/>
    </row>
    <row r="221" spans="1:10" s="104" customFormat="1" ht="13.5" thickBot="1">
      <c r="A221" s="4" t="s">
        <v>40</v>
      </c>
      <c r="B221" s="4">
        <f>SUM(B206:B220)</f>
        <v>23451</v>
      </c>
      <c r="C221" s="4">
        <f>SUM(C206:C220)</f>
        <v>12638567</v>
      </c>
      <c r="D221" s="4">
        <f>SUM(D206:D220)</f>
        <v>7267067</v>
      </c>
      <c r="E221" s="4">
        <f>SUM(E206:E220)</f>
        <v>1469158</v>
      </c>
      <c r="F221" s="2">
        <f>IF($B221=0,"",C221/$B221)</f>
        <v>538.9350987164727</v>
      </c>
      <c r="G221" s="1">
        <f>IF($B221=0,"",D221/$B221)</f>
        <v>309.8830327064944</v>
      </c>
      <c r="H221" s="3">
        <f>IF($B221=0,"",E221/$B221)</f>
        <v>62.64798942475801</v>
      </c>
      <c r="I221" s="295">
        <f>SUM(I206:I220)</f>
        <v>19905634</v>
      </c>
      <c r="J221" s="296"/>
    </row>
  </sheetData>
  <sheetProtection password="CAC7" sheet="1" objects="1" scenarios="1"/>
  <mergeCells count="139">
    <mergeCell ref="I66:J66"/>
    <mergeCell ref="A1:F1"/>
    <mergeCell ref="B2:J2"/>
    <mergeCell ref="A4:A5"/>
    <mergeCell ref="B4:D4"/>
    <mergeCell ref="E4:G4"/>
    <mergeCell ref="H4:J4"/>
    <mergeCell ref="C61:E61"/>
    <mergeCell ref="F61:H61"/>
    <mergeCell ref="H42:J42"/>
    <mergeCell ref="I77:J77"/>
    <mergeCell ref="I70:J70"/>
    <mergeCell ref="I73:J73"/>
    <mergeCell ref="I71:J71"/>
    <mergeCell ref="I74:J74"/>
    <mergeCell ref="I75:J75"/>
    <mergeCell ref="I76:J76"/>
    <mergeCell ref="B23:D23"/>
    <mergeCell ref="I64:J64"/>
    <mergeCell ref="I65:J65"/>
    <mergeCell ref="I63:J63"/>
    <mergeCell ref="I61:J61"/>
    <mergeCell ref="A61:A62"/>
    <mergeCell ref="I62:J62"/>
    <mergeCell ref="B81:J81"/>
    <mergeCell ref="A23:A24"/>
    <mergeCell ref="I72:J72"/>
    <mergeCell ref="A42:A43"/>
    <mergeCell ref="H23:J23"/>
    <mergeCell ref="E23:G23"/>
    <mergeCell ref="B42:D42"/>
    <mergeCell ref="E42:G42"/>
    <mergeCell ref="I78:J78"/>
    <mergeCell ref="I67:J67"/>
    <mergeCell ref="F146:G146"/>
    <mergeCell ref="F143:G143"/>
    <mergeCell ref="A83:A84"/>
    <mergeCell ref="B83:D83"/>
    <mergeCell ref="E83:G83"/>
    <mergeCell ref="A102:A103"/>
    <mergeCell ref="B102:D102"/>
    <mergeCell ref="E102:G102"/>
    <mergeCell ref="F145:G145"/>
    <mergeCell ref="I130:J130"/>
    <mergeCell ref="H83:J83"/>
    <mergeCell ref="I126:J126"/>
    <mergeCell ref="I127:J127"/>
    <mergeCell ref="I122:J122"/>
    <mergeCell ref="H102:J102"/>
    <mergeCell ref="I123:J123"/>
    <mergeCell ref="I128:J128"/>
    <mergeCell ref="I124:J124"/>
    <mergeCell ref="I129:J129"/>
    <mergeCell ref="I133:J133"/>
    <mergeCell ref="I134:J134"/>
    <mergeCell ref="I136:J136"/>
    <mergeCell ref="H162:J162"/>
    <mergeCell ref="I138:J138"/>
    <mergeCell ref="I135:J135"/>
    <mergeCell ref="B160:J160"/>
    <mergeCell ref="F157:G157"/>
    <mergeCell ref="F144:G144"/>
    <mergeCell ref="F158:G158"/>
    <mergeCell ref="I68:J68"/>
    <mergeCell ref="I69:J69"/>
    <mergeCell ref="A141:A142"/>
    <mergeCell ref="B141:D141"/>
    <mergeCell ref="B142:D142"/>
    <mergeCell ref="B122:B123"/>
    <mergeCell ref="C122:E122"/>
    <mergeCell ref="A122:A123"/>
    <mergeCell ref="F122:H122"/>
    <mergeCell ref="I131:J131"/>
    <mergeCell ref="I125:J125"/>
    <mergeCell ref="I132:J132"/>
    <mergeCell ref="B183:B184"/>
    <mergeCell ref="C183:E183"/>
    <mergeCell ref="B181:D181"/>
    <mergeCell ref="F183:H183"/>
    <mergeCell ref="I137:J137"/>
    <mergeCell ref="I139:J139"/>
    <mergeCell ref="F154:G154"/>
    <mergeCell ref="F141:J142"/>
    <mergeCell ref="I184:J184"/>
    <mergeCell ref="A183:A184"/>
    <mergeCell ref="I183:J183"/>
    <mergeCell ref="E162:G162"/>
    <mergeCell ref="E181:G181"/>
    <mergeCell ref="A162:A163"/>
    <mergeCell ref="B162:D162"/>
    <mergeCell ref="H181:J181"/>
    <mergeCell ref="F156:G156"/>
    <mergeCell ref="F151:G151"/>
    <mergeCell ref="F147:G147"/>
    <mergeCell ref="F152:G152"/>
    <mergeCell ref="F148:G148"/>
    <mergeCell ref="F149:G149"/>
    <mergeCell ref="F150:G150"/>
    <mergeCell ref="F155:G155"/>
    <mergeCell ref="F153:G153"/>
    <mergeCell ref="I199:J199"/>
    <mergeCell ref="I198:J198"/>
    <mergeCell ref="I192:J192"/>
    <mergeCell ref="I193:J193"/>
    <mergeCell ref="I196:J196"/>
    <mergeCell ref="I195:J195"/>
    <mergeCell ref="I186:J186"/>
    <mergeCell ref="I185:J185"/>
    <mergeCell ref="I197:J197"/>
    <mergeCell ref="I194:J194"/>
    <mergeCell ref="I187:J187"/>
    <mergeCell ref="I190:J190"/>
    <mergeCell ref="I188:J188"/>
    <mergeCell ref="I189:J189"/>
    <mergeCell ref="I191:J191"/>
    <mergeCell ref="I205:J205"/>
    <mergeCell ref="I204:J204"/>
    <mergeCell ref="B202:J202"/>
    <mergeCell ref="I200:J200"/>
    <mergeCell ref="B204:B205"/>
    <mergeCell ref="F204:H204"/>
    <mergeCell ref="A204:A205"/>
    <mergeCell ref="I215:J215"/>
    <mergeCell ref="I216:J216"/>
    <mergeCell ref="I212:J212"/>
    <mergeCell ref="I211:J211"/>
    <mergeCell ref="I208:J208"/>
    <mergeCell ref="C204:E204"/>
    <mergeCell ref="I213:J213"/>
    <mergeCell ref="I206:J206"/>
    <mergeCell ref="I209:J209"/>
    <mergeCell ref="I221:J221"/>
    <mergeCell ref="I218:J218"/>
    <mergeCell ref="I220:J220"/>
    <mergeCell ref="I219:J219"/>
    <mergeCell ref="I207:J207"/>
    <mergeCell ref="I214:J214"/>
    <mergeCell ref="I217:J217"/>
    <mergeCell ref="I210:J210"/>
  </mergeCells>
  <printOptions horizontalCentered="1" verticalCentered="1"/>
  <pageMargins left="0.7874015748031497" right="0.7874015748031497" top="0.7480314960629921" bottom="0.2362204724409449" header="0.31496062992125984" footer="0.5118110236220472"/>
  <pageSetup horizontalDpi="600" verticalDpi="600" orientation="portrait" paperSize="9" scale="67" r:id="rId1"/>
  <headerFooter alignWithMargins="0">
    <oddHeader>&amp;C&amp;"Arial,Gras"&amp;12Livre Blanc 2017-2018
Multi Distict 103 FRANCE
</oddHeader>
    <oddFooter>&amp;C&amp;P/&amp;N</oddFooter>
  </headerFooter>
  <rowBreaks count="2" manualBreakCount="2">
    <brk id="79" max="255" man="1"/>
    <brk id="15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4"/>
  </sheetPr>
  <dimension ref="A1:L43"/>
  <sheetViews>
    <sheetView showGridLines="0" tabSelected="1" workbookViewId="0" topLeftCell="A1">
      <selection activeCell="J8" sqref="J8"/>
    </sheetView>
  </sheetViews>
  <sheetFormatPr defaultColWidth="11.57421875" defaultRowHeight="12.75"/>
  <cols>
    <col min="1" max="1" width="30.7109375" style="11" customWidth="1"/>
    <col min="2" max="5" width="14.7109375" style="11" customWidth="1"/>
    <col min="6" max="7" width="10.7109375" style="11" customWidth="1"/>
    <col min="8" max="8" width="12.7109375" style="11" customWidth="1"/>
    <col min="9" max="9" width="13.7109375" style="11" customWidth="1"/>
    <col min="10" max="16384" width="11.57421875" style="11" customWidth="1"/>
  </cols>
  <sheetData>
    <row r="1" spans="1:8" s="191" customFormat="1" ht="15" customHeight="1">
      <c r="A1" s="374" t="s">
        <v>122</v>
      </c>
      <c r="B1" s="374"/>
      <c r="C1" s="374"/>
      <c r="D1" s="374"/>
      <c r="E1" s="374"/>
      <c r="F1" s="374"/>
      <c r="G1" s="374"/>
      <c r="H1" s="374"/>
    </row>
    <row r="2" spans="1:8" s="191" customFormat="1" ht="15" customHeight="1">
      <c r="A2" s="374"/>
      <c r="B2" s="374"/>
      <c r="C2" s="374"/>
      <c r="D2" s="374"/>
      <c r="E2" s="374"/>
      <c r="F2" s="374"/>
      <c r="G2" s="374"/>
      <c r="H2" s="374"/>
    </row>
    <row r="3" spans="1:8" s="191" customFormat="1" ht="15" customHeight="1">
      <c r="A3" s="374"/>
      <c r="B3" s="374"/>
      <c r="C3" s="374"/>
      <c r="D3" s="374"/>
      <c r="E3" s="374"/>
      <c r="F3" s="374"/>
      <c r="G3" s="374"/>
      <c r="H3" s="374"/>
    </row>
    <row r="4" spans="1:8" ht="13.5" thickBot="1">
      <c r="A4" s="12"/>
      <c r="B4" s="12"/>
      <c r="C4" s="13"/>
      <c r="D4" s="13"/>
      <c r="E4" s="375"/>
      <c r="F4" s="375"/>
      <c r="G4" s="13"/>
      <c r="H4" s="13"/>
    </row>
    <row r="5" spans="1:11" ht="34.5" customHeight="1" thickBot="1">
      <c r="A5" s="14" t="s">
        <v>18</v>
      </c>
      <c r="B5" s="15" t="s">
        <v>52</v>
      </c>
      <c r="C5" s="15" t="s">
        <v>70</v>
      </c>
      <c r="D5" s="15" t="s">
        <v>59</v>
      </c>
      <c r="E5" s="192" t="s">
        <v>60</v>
      </c>
      <c r="F5" s="15" t="s">
        <v>68</v>
      </c>
      <c r="G5" s="15" t="s">
        <v>69</v>
      </c>
      <c r="H5" s="193" t="s">
        <v>58</v>
      </c>
      <c r="K5" s="11" t="s">
        <v>50</v>
      </c>
    </row>
    <row r="6" spans="1:8" ht="24.75" customHeight="1">
      <c r="A6" s="16" t="s">
        <v>72</v>
      </c>
      <c r="B6" s="194">
        <f>SUM('Multi-District 103'!B21)</f>
        <v>1864679</v>
      </c>
      <c r="C6" s="195">
        <f>SUM('Multi-District 103'!C21)</f>
        <v>1683545</v>
      </c>
      <c r="D6" s="196">
        <f aca="true" t="shared" si="0" ref="D6:D24">SUM(B6:C6)</f>
        <v>3548224</v>
      </c>
      <c r="E6" s="197">
        <f>SUM('Multi-District 103'!D21)</f>
        <v>279733</v>
      </c>
      <c r="F6" s="198">
        <f aca="true" t="shared" si="1" ref="F6:F25">IF($E$27=0,"",E6/$E$27)</f>
        <v>0.19040361894363983</v>
      </c>
      <c r="G6" s="215">
        <f>IF($D$24=0,"",D6/$D$24)</f>
        <v>0.17825224757975555</v>
      </c>
      <c r="H6" s="20">
        <f>IF($B$24=0,"",B6/$B$24)</f>
        <v>0.14753879929583788</v>
      </c>
    </row>
    <row r="7" spans="1:8" ht="24.75" customHeight="1">
      <c r="A7" s="21" t="s">
        <v>73</v>
      </c>
      <c r="B7" s="22">
        <f>SUM('Multi-District 103'!E21)</f>
        <v>2028417</v>
      </c>
      <c r="C7" s="23">
        <f>SUM('Multi-District 103'!F21)</f>
        <v>383313</v>
      </c>
      <c r="D7" s="19">
        <f t="shared" si="0"/>
        <v>2411730</v>
      </c>
      <c r="E7" s="199">
        <f>SUM('Multi-District 103'!G21)</f>
        <v>186144</v>
      </c>
      <c r="F7" s="200">
        <f t="shared" si="1"/>
        <v>0.12670114446506095</v>
      </c>
      <c r="G7" s="201">
        <f aca="true" t="shared" si="2" ref="G7:G13">IF($D$24=0,"",D7/$D$24)</f>
        <v>0.12115816054891795</v>
      </c>
      <c r="H7" s="202">
        <f aca="true" t="shared" si="3" ref="H7:H13">IF($B$24=0,"",B7/$B$24)</f>
        <v>0.16049422375179084</v>
      </c>
    </row>
    <row r="8" spans="1:8" ht="24.75" customHeight="1">
      <c r="A8" s="21" t="s">
        <v>74</v>
      </c>
      <c r="B8" s="203">
        <f>SUM('Multi-District 103'!H21)</f>
        <v>115285</v>
      </c>
      <c r="C8" s="204">
        <f>SUM('Multi-District 103'!I21)</f>
        <v>9437</v>
      </c>
      <c r="D8" s="24">
        <f t="shared" si="0"/>
        <v>124722</v>
      </c>
      <c r="E8" s="205">
        <f>SUM('Multi-District 103'!J21)</f>
        <v>25242</v>
      </c>
      <c r="F8" s="206">
        <f t="shared" si="1"/>
        <v>0.01718126981577203</v>
      </c>
      <c r="G8" s="201">
        <f t="shared" si="2"/>
        <v>0.00626566327904954</v>
      </c>
      <c r="H8" s="202">
        <f t="shared" si="3"/>
        <v>0.00912168286167253</v>
      </c>
    </row>
    <row r="9" spans="1:10" ht="24.75" customHeight="1">
      <c r="A9" s="21" t="s">
        <v>75</v>
      </c>
      <c r="B9" s="22">
        <f>SUM('Multi-District 103'!B40)</f>
        <v>2907900</v>
      </c>
      <c r="C9" s="23">
        <f>SUM('Multi-District 103'!C40)</f>
        <v>134453</v>
      </c>
      <c r="D9" s="24">
        <f t="shared" si="0"/>
        <v>3042353</v>
      </c>
      <c r="E9" s="199">
        <f>SUM('Multi-District 103'!D40)</f>
        <v>262335</v>
      </c>
      <c r="F9" s="206">
        <f t="shared" si="1"/>
        <v>0.17856146173522522</v>
      </c>
      <c r="G9" s="201">
        <f t="shared" si="2"/>
        <v>0.15283878925936245</v>
      </c>
      <c r="H9" s="202">
        <f t="shared" si="3"/>
        <v>0.23008146414067354</v>
      </c>
      <c r="J9" s="207"/>
    </row>
    <row r="10" spans="1:8" ht="24.75" customHeight="1">
      <c r="A10" s="21" t="s">
        <v>76</v>
      </c>
      <c r="B10" s="22">
        <f>SUM('Multi-District 103'!E40)</f>
        <v>763489</v>
      </c>
      <c r="C10" s="23">
        <f>SUM('Multi-District 103'!F40)</f>
        <v>169825</v>
      </c>
      <c r="D10" s="24">
        <f t="shared" si="0"/>
        <v>933314</v>
      </c>
      <c r="E10" s="199">
        <f>SUM('Multi-District 103'!G40)</f>
        <v>99719</v>
      </c>
      <c r="F10" s="206">
        <f t="shared" si="1"/>
        <v>0.06787493244429803</v>
      </c>
      <c r="G10" s="201">
        <f t="shared" si="2"/>
        <v>0.04688692658570935</v>
      </c>
      <c r="H10" s="202">
        <f t="shared" si="3"/>
        <v>0.06040945939519884</v>
      </c>
    </row>
    <row r="11" spans="1:8" ht="24.75" customHeight="1">
      <c r="A11" s="21" t="s">
        <v>77</v>
      </c>
      <c r="B11" s="22">
        <f>SUM('Multi-District 103'!H40)</f>
        <v>1587260</v>
      </c>
      <c r="C11" s="23">
        <f>SUM('Multi-District 103'!I40)</f>
        <v>58914</v>
      </c>
      <c r="D11" s="24">
        <f t="shared" si="0"/>
        <v>1646174</v>
      </c>
      <c r="E11" s="199">
        <f>SUM('Multi-District 103'!J40)</f>
        <v>120279</v>
      </c>
      <c r="F11" s="206">
        <f t="shared" si="1"/>
        <v>0.08186934284808033</v>
      </c>
      <c r="G11" s="201">
        <f t="shared" si="2"/>
        <v>0.08269889821143099</v>
      </c>
      <c r="H11" s="202">
        <f t="shared" si="3"/>
        <v>0.12558860510056244</v>
      </c>
    </row>
    <row r="12" spans="1:10" ht="24.75" customHeight="1">
      <c r="A12" s="21" t="s">
        <v>78</v>
      </c>
      <c r="B12" s="22">
        <f>SUM('Multi-District 103'!B59)</f>
        <v>546425</v>
      </c>
      <c r="C12" s="23">
        <f>SUM('Multi-District 103'!C59)</f>
        <v>86827</v>
      </c>
      <c r="D12" s="24">
        <f t="shared" si="0"/>
        <v>633252</v>
      </c>
      <c r="E12" s="199">
        <f>SUM('Multi-District 103'!D59)</f>
        <v>103079</v>
      </c>
      <c r="F12" s="206">
        <f t="shared" si="1"/>
        <v>0.07016195671262043</v>
      </c>
      <c r="G12" s="201">
        <f t="shared" si="2"/>
        <v>0.031812701871239066</v>
      </c>
      <c r="H12" s="202">
        <f t="shared" si="3"/>
        <v>0.043234727481367155</v>
      </c>
      <c r="J12" s="11" t="s">
        <v>50</v>
      </c>
    </row>
    <row r="13" spans="1:8" ht="24.75" customHeight="1">
      <c r="A13" s="21" t="s">
        <v>79</v>
      </c>
      <c r="B13" s="22">
        <f>SUM('Multi-District 103'!E59)</f>
        <v>138151</v>
      </c>
      <c r="C13" s="208">
        <f>SUM('Multi-District 103'!F59)</f>
        <v>134047</v>
      </c>
      <c r="D13" s="24">
        <f t="shared" si="0"/>
        <v>272198</v>
      </c>
      <c r="E13" s="209">
        <f>SUM('Multi-District 103'!G59)</f>
        <v>37784</v>
      </c>
      <c r="F13" s="206">
        <f t="shared" si="1"/>
        <v>0.02571813242687308</v>
      </c>
      <c r="G13" s="201">
        <f t="shared" si="2"/>
        <v>0.01367442001596131</v>
      </c>
      <c r="H13" s="202">
        <f t="shared" si="3"/>
        <v>0.010930906961208497</v>
      </c>
    </row>
    <row r="14" spans="1:8" ht="24.75" customHeight="1" thickBot="1">
      <c r="A14" s="26" t="s">
        <v>45</v>
      </c>
      <c r="B14" s="27">
        <f>SUM(B6:B13)</f>
        <v>9951606</v>
      </c>
      <c r="C14" s="28">
        <f>SUM(C6:C13)</f>
        <v>2660361</v>
      </c>
      <c r="D14" s="214">
        <f t="shared" si="0"/>
        <v>12611967</v>
      </c>
      <c r="E14" s="210">
        <f>SUM(E6:E13)</f>
        <v>1114315</v>
      </c>
      <c r="F14" s="211">
        <f t="shared" si="1"/>
        <v>0.7584718593915699</v>
      </c>
      <c r="G14" s="30">
        <f>IF($D$24=0,"",D14/$D$24)</f>
        <v>0.6335878073514263</v>
      </c>
      <c r="H14" s="31">
        <f>IF($B$24=0,"",B14/$B$24)</f>
        <v>0.7873998689883117</v>
      </c>
    </row>
    <row r="15" spans="1:11" ht="24.75" customHeight="1">
      <c r="A15" s="32" t="s">
        <v>29</v>
      </c>
      <c r="B15" s="25">
        <f>SUM('Multi-District 103'!B100)</f>
        <v>189139</v>
      </c>
      <c r="C15" s="18">
        <f>SUM('Multi-District 103'!C100)</f>
        <v>50935</v>
      </c>
      <c r="D15" s="34">
        <f t="shared" si="0"/>
        <v>240074</v>
      </c>
      <c r="E15" s="216">
        <f>SUM('Multi-District 103'!D100)</f>
        <v>34443</v>
      </c>
      <c r="F15" s="200">
        <f t="shared" si="1"/>
        <v>0.023444040736258456</v>
      </c>
      <c r="G15" s="37">
        <f aca="true" t="shared" si="4" ref="G15:G23">IF($D$24=0,"",D15/$D$24)</f>
        <v>0.012060605555191058</v>
      </c>
      <c r="H15" s="202">
        <f aca="true" t="shared" si="5" ref="H15:H23">IF($B$24=0,"",B15/$B$24)</f>
        <v>0.014965225092370044</v>
      </c>
      <c r="K15" s="11" t="s">
        <v>50</v>
      </c>
    </row>
    <row r="16" spans="1:8" ht="24.75" customHeight="1">
      <c r="A16" s="35" t="s">
        <v>56</v>
      </c>
      <c r="B16" s="22">
        <f>SUM('Multi-District 103'!E100)</f>
        <v>307803</v>
      </c>
      <c r="C16" s="23">
        <f>SUM('Multi-District 103'!F100)</f>
        <v>34654</v>
      </c>
      <c r="D16" s="24">
        <f t="shared" si="0"/>
        <v>342457</v>
      </c>
      <c r="E16" s="199">
        <f>SUM('Multi-District 103'!G100)</f>
        <v>23691</v>
      </c>
      <c r="F16" s="206">
        <f t="shared" si="1"/>
        <v>0.016125563077626776</v>
      </c>
      <c r="G16" s="201">
        <f t="shared" si="4"/>
        <v>0.017204023745237152</v>
      </c>
      <c r="H16" s="202">
        <f t="shared" si="5"/>
        <v>0.0243542642136565</v>
      </c>
    </row>
    <row r="17" spans="1:12" ht="24.75" customHeight="1">
      <c r="A17" s="35" t="s">
        <v>30</v>
      </c>
      <c r="B17" s="22">
        <f>SUM('Multi-District 103'!B119)</f>
        <v>700596</v>
      </c>
      <c r="C17" s="23">
        <f>SUM('Multi-District 103'!C119)</f>
        <v>35363</v>
      </c>
      <c r="D17" s="24">
        <f t="shared" si="0"/>
        <v>735959</v>
      </c>
      <c r="E17" s="199">
        <f>SUM('Multi-District 103'!D119)</f>
        <v>79278</v>
      </c>
      <c r="F17" s="206">
        <f t="shared" si="1"/>
        <v>0.053961520816685475</v>
      </c>
      <c r="G17" s="201">
        <f t="shared" si="4"/>
        <v>0.03697239686010503</v>
      </c>
      <c r="H17" s="202">
        <f t="shared" si="5"/>
        <v>0.055433183208191246</v>
      </c>
      <c r="L17" s="11" t="s">
        <v>50</v>
      </c>
    </row>
    <row r="18" spans="1:8" ht="24.75" customHeight="1">
      <c r="A18" s="21" t="s">
        <v>81</v>
      </c>
      <c r="B18" s="213">
        <f>SUM('Multi-District 103'!E119)</f>
        <v>146551</v>
      </c>
      <c r="C18" s="208">
        <f>SUM('Multi-District 103'!F119)</f>
        <v>17620</v>
      </c>
      <c r="D18" s="24">
        <f t="shared" si="0"/>
        <v>164171</v>
      </c>
      <c r="E18" s="209">
        <f>SUM('Multi-District 103'!G119)</f>
        <v>8071</v>
      </c>
      <c r="F18" s="206">
        <f t="shared" si="1"/>
        <v>0.005493622877866098</v>
      </c>
      <c r="G18" s="201">
        <f t="shared" si="4"/>
        <v>0.00824746400943572</v>
      </c>
      <c r="H18" s="202">
        <f t="shared" si="5"/>
        <v>0.011595539272767238</v>
      </c>
    </row>
    <row r="19" spans="1:8" ht="24.75" customHeight="1" thickBot="1">
      <c r="A19" s="26" t="s">
        <v>46</v>
      </c>
      <c r="B19" s="27">
        <f>SUM(B15:B18)</f>
        <v>1344089</v>
      </c>
      <c r="C19" s="28">
        <f>SUM(C15:C18)</f>
        <v>138572</v>
      </c>
      <c r="D19" s="214">
        <f t="shared" si="0"/>
        <v>1482661</v>
      </c>
      <c r="E19" s="210">
        <f>SUM(E15:E18)</f>
        <v>145483</v>
      </c>
      <c r="F19" s="211">
        <f t="shared" si="1"/>
        <v>0.0990247475084368</v>
      </c>
      <c r="G19" s="30">
        <f t="shared" si="4"/>
        <v>0.07448449016996897</v>
      </c>
      <c r="H19" s="31">
        <f t="shared" si="5"/>
        <v>0.10634821178698503</v>
      </c>
    </row>
    <row r="20" spans="1:8" ht="24.75" customHeight="1">
      <c r="A20" s="32" t="s">
        <v>19</v>
      </c>
      <c r="B20" s="17">
        <f>SUM('Multi-District 103'!B179)</f>
        <v>297088</v>
      </c>
      <c r="C20" s="33">
        <f>SUM('Multi-District 103'!C179)</f>
        <v>3873610</v>
      </c>
      <c r="D20" s="196">
        <f t="shared" si="0"/>
        <v>4170698</v>
      </c>
      <c r="E20" s="212">
        <f>SUM('Multi-District 103'!D179)</f>
        <v>34319</v>
      </c>
      <c r="F20" s="198">
        <f t="shared" si="1"/>
        <v>0.023359638650165604</v>
      </c>
      <c r="G20" s="215">
        <f t="shared" si="4"/>
        <v>0.20952349470506693</v>
      </c>
      <c r="H20" s="20">
        <f t="shared" si="5"/>
        <v>0.023506462401947942</v>
      </c>
    </row>
    <row r="21" spans="1:8" ht="24.75" customHeight="1">
      <c r="A21" s="21" t="s">
        <v>80</v>
      </c>
      <c r="B21" s="22">
        <f>SUM('Multi-District 103'!E179)</f>
        <v>751542</v>
      </c>
      <c r="C21" s="23">
        <f>SUM('Multi-District 103'!F179)</f>
        <v>589399</v>
      </c>
      <c r="D21" s="24">
        <f t="shared" si="0"/>
        <v>1340941</v>
      </c>
      <c r="E21" s="199">
        <f>SUM('Multi-District 103'!G179)</f>
        <v>51281</v>
      </c>
      <c r="F21" s="206">
        <f t="shared" si="1"/>
        <v>0.03490502723328601</v>
      </c>
      <c r="G21" s="201">
        <f t="shared" si="4"/>
        <v>0.06736489779727689</v>
      </c>
      <c r="H21" s="202">
        <f t="shared" si="5"/>
        <v>0.059464178177795</v>
      </c>
    </row>
    <row r="22" spans="1:8" ht="24.75" customHeight="1">
      <c r="A22" s="21" t="s">
        <v>48</v>
      </c>
      <c r="B22" s="25">
        <f>SUM('Multi-District 103'!H179)</f>
        <v>294242</v>
      </c>
      <c r="C22" s="18">
        <f>SUM('Multi-District 103'!I179)</f>
        <v>5125</v>
      </c>
      <c r="D22" s="24">
        <f t="shared" si="0"/>
        <v>299367</v>
      </c>
      <c r="E22" s="216">
        <f>SUM('Multi-District 103'!J179)</f>
        <v>4998</v>
      </c>
      <c r="F22" s="206">
        <f t="shared" si="1"/>
        <v>0.0034019485991295694</v>
      </c>
      <c r="G22" s="201">
        <f t="shared" si="4"/>
        <v>0.015039309976260993</v>
      </c>
      <c r="H22" s="202">
        <f t="shared" si="5"/>
        <v>0.023281278644960303</v>
      </c>
    </row>
    <row r="23" spans="1:8" ht="24.75" customHeight="1" thickBot="1">
      <c r="A23" s="26" t="s">
        <v>47</v>
      </c>
      <c r="B23" s="27">
        <f>SUM(B20:B22)</f>
        <v>1342872</v>
      </c>
      <c r="C23" s="28">
        <f>SUM(C20:C22)</f>
        <v>4468134</v>
      </c>
      <c r="D23" s="29">
        <f t="shared" si="0"/>
        <v>5811006</v>
      </c>
      <c r="E23" s="210">
        <f>SUM(E20:E22)</f>
        <v>90598</v>
      </c>
      <c r="F23" s="211">
        <f t="shared" si="1"/>
        <v>0.06166661448258118</v>
      </c>
      <c r="G23" s="30">
        <f t="shared" si="4"/>
        <v>0.2919277024786048</v>
      </c>
      <c r="H23" s="227">
        <f t="shared" si="5"/>
        <v>0.10625191922470324</v>
      </c>
    </row>
    <row r="24" spans="1:8" ht="24.75" customHeight="1" thickBot="1">
      <c r="A24" s="36" t="s">
        <v>3</v>
      </c>
      <c r="B24" s="225">
        <f>SUM(B14+B19+B23)</f>
        <v>12638567</v>
      </c>
      <c r="C24" s="226">
        <f>SUM(C14+C19+C23)</f>
        <v>7267067</v>
      </c>
      <c r="D24" s="217">
        <f t="shared" si="0"/>
        <v>19905634</v>
      </c>
      <c r="E24" s="236">
        <f>SUM(E14+E19+E23)</f>
        <v>1350396</v>
      </c>
      <c r="F24" s="238">
        <f t="shared" si="1"/>
        <v>0.9191632213825879</v>
      </c>
      <c r="G24" s="240">
        <f>IF($D$24=0,"",D24/$D$24)</f>
        <v>1</v>
      </c>
      <c r="H24" s="241">
        <f>IF($B$24=0,"",B24/$B$24)</f>
        <v>1</v>
      </c>
    </row>
    <row r="25" spans="1:8" ht="24.75" customHeight="1" thickBot="1">
      <c r="A25" s="376" t="s">
        <v>49</v>
      </c>
      <c r="B25" s="377"/>
      <c r="C25" s="378"/>
      <c r="D25" s="38"/>
      <c r="E25" s="237">
        <f>SUM('Multi-District 103'!H158)</f>
        <v>118762</v>
      </c>
      <c r="F25" s="239">
        <f t="shared" si="1"/>
        <v>0.08083677861741215</v>
      </c>
      <c r="H25" s="42"/>
    </row>
    <row r="26" spans="1:8" ht="19.5" customHeight="1" thickBot="1">
      <c r="A26" s="39"/>
      <c r="B26" s="42"/>
      <c r="C26" s="39"/>
      <c r="D26" s="40"/>
      <c r="E26" s="218" t="s">
        <v>71</v>
      </c>
      <c r="F26" s="41"/>
      <c r="H26" s="42"/>
    </row>
    <row r="27" spans="1:9" ht="24.75" customHeight="1" thickBot="1">
      <c r="A27" s="43" t="s">
        <v>20</v>
      </c>
      <c r="B27" s="44">
        <f>SUM(B26+B24)</f>
        <v>12638567</v>
      </c>
      <c r="C27" s="44">
        <f>SUM(C26+C24)</f>
        <v>7267067</v>
      </c>
      <c r="D27" s="45">
        <f>SUM(D26+D24)</f>
        <v>19905634</v>
      </c>
      <c r="E27" s="219">
        <f>SUM(E24:E26)</f>
        <v>1469158</v>
      </c>
      <c r="F27" s="41"/>
      <c r="G27" s="47"/>
      <c r="H27" s="48"/>
      <c r="I27" s="11" t="s">
        <v>50</v>
      </c>
    </row>
    <row r="28" spans="1:8" ht="24.75" customHeight="1">
      <c r="A28" s="49" t="s">
        <v>55</v>
      </c>
      <c r="B28" s="220">
        <f>SUM('Multi-District 103'!B78)</f>
        <v>23451</v>
      </c>
      <c r="C28" s="220">
        <f>SUM('Multi-District 103'!B78)</f>
        <v>23451</v>
      </c>
      <c r="D28" s="220">
        <f>SUM('Multi-District 103'!B78)</f>
        <v>23451</v>
      </c>
      <c r="E28" s="220">
        <f>SUM('Multi-District 103'!B78)</f>
        <v>23451</v>
      </c>
      <c r="F28" s="50"/>
      <c r="G28" s="47"/>
      <c r="H28" s="46"/>
    </row>
    <row r="29" spans="1:8" ht="24.75" customHeight="1">
      <c r="A29" s="51" t="s">
        <v>87</v>
      </c>
      <c r="B29" s="52">
        <f>IF(B28=0,"",B27/B28)</f>
        <v>538.9350987164727</v>
      </c>
      <c r="C29" s="52">
        <f>IF(C28=0,"",C27/C28)</f>
        <v>309.8830327064944</v>
      </c>
      <c r="D29" s="52">
        <f>IF(D28=0,"",D27/D28)</f>
        <v>848.818131422967</v>
      </c>
      <c r="E29" s="230">
        <f>IF(E28=0,"",E27/E28)</f>
        <v>62.64798942475801</v>
      </c>
      <c r="F29" s="53"/>
      <c r="G29" s="47"/>
      <c r="H29" s="54"/>
    </row>
    <row r="30" ht="19.5" customHeight="1" thickBot="1"/>
    <row r="31" spans="1:2" ht="34.5" customHeight="1" thickBot="1">
      <c r="A31" s="221" t="s">
        <v>57</v>
      </c>
      <c r="B31" s="222">
        <f>SUM('Multi-District 103'!C158)</f>
        <v>756353</v>
      </c>
    </row>
    <row r="32" ht="15" customHeight="1">
      <c r="A32" s="223"/>
    </row>
    <row r="33" ht="15" customHeight="1">
      <c r="E33" s="11" t="s">
        <v>50</v>
      </c>
    </row>
    <row r="34" ht="15" customHeight="1" thickBot="1"/>
    <row r="35" spans="2:6" ht="19.5" customHeight="1" thickBot="1">
      <c r="B35" s="55" t="s">
        <v>68</v>
      </c>
      <c r="C35" s="56" t="s">
        <v>53</v>
      </c>
      <c r="D35" s="57" t="s">
        <v>58</v>
      </c>
      <c r="F35" s="11" t="s">
        <v>50</v>
      </c>
    </row>
    <row r="36" spans="1:6" ht="24.75" customHeight="1">
      <c r="A36" s="58" t="s">
        <v>42</v>
      </c>
      <c r="B36" s="59">
        <f>F14</f>
        <v>0.7584718593915699</v>
      </c>
      <c r="C36" s="60">
        <f>G14</f>
        <v>0.6335878073514263</v>
      </c>
      <c r="D36" s="61">
        <f>H14</f>
        <v>0.7873998689883117</v>
      </c>
      <c r="F36" s="11" t="s">
        <v>50</v>
      </c>
    </row>
    <row r="37" spans="1:4" ht="24.75" customHeight="1">
      <c r="A37" s="62" t="s">
        <v>43</v>
      </c>
      <c r="B37" s="59">
        <f>F19</f>
        <v>0.0990247475084368</v>
      </c>
      <c r="C37" s="59">
        <f>G19</f>
        <v>0.07448449016996897</v>
      </c>
      <c r="D37" s="63">
        <f>H19</f>
        <v>0.10634821178698503</v>
      </c>
    </row>
    <row r="38" spans="1:4" ht="24.75" customHeight="1" thickBot="1">
      <c r="A38" s="64" t="s">
        <v>44</v>
      </c>
      <c r="B38" s="65">
        <f>F23</f>
        <v>0.06166661448258118</v>
      </c>
      <c r="C38" s="65">
        <f>G23</f>
        <v>0.2919277024786048</v>
      </c>
      <c r="D38" s="66">
        <f>H23</f>
        <v>0.10625191922470324</v>
      </c>
    </row>
    <row r="42" spans="1:2" ht="12.75">
      <c r="A42" s="67"/>
      <c r="B42" s="68"/>
    </row>
    <row r="43" spans="1:2" ht="12.75">
      <c r="A43" s="67"/>
      <c r="B43" s="69"/>
    </row>
  </sheetData>
  <sheetProtection password="CAC7" sheet="1" objects="1" scenarios="1"/>
  <mergeCells count="3">
    <mergeCell ref="A1:H3"/>
    <mergeCell ref="E4:F4"/>
    <mergeCell ref="A25:C25"/>
  </mergeCells>
  <printOptions horizontalCentered="1" verticalCentered="1"/>
  <pageMargins left="0.3937007874015748" right="0.3937007874015748" top="0.3937007874015748" bottom="0.3937007874015748" header="0.1968503937007874" footer="0.31496062992125984"/>
  <pageSetup orientation="portrait" paperSize="9" scale="65" r:id="rId1"/>
  <colBreaks count="1" manualBreakCount="1">
    <brk id="9" max="40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2:B18"/>
  <sheetViews>
    <sheetView showGridLines="0" workbookViewId="0" topLeftCell="A15">
      <selection activeCell="K56" sqref="K56"/>
    </sheetView>
  </sheetViews>
  <sheetFormatPr defaultColWidth="11.421875" defaultRowHeight="12.75"/>
  <cols>
    <col min="2" max="2" width="11.57421875" style="0" customWidth="1"/>
    <col min="10" max="10" width="11.57421875" style="0" customWidth="1"/>
  </cols>
  <sheetData>
    <row r="2" ht="12.75">
      <c r="B2" t="str">
        <f>'Répartion M.D.'!B5</f>
        <v>Dons en €</v>
      </c>
    </row>
    <row r="3" spans="1:2" ht="12.75">
      <c r="A3" t="s">
        <v>45</v>
      </c>
      <c r="B3" s="234">
        <f>'Répartion M.D.'!B14</f>
        <v>9951606</v>
      </c>
    </row>
    <row r="4" spans="1:2" ht="12.75">
      <c r="A4" t="s">
        <v>46</v>
      </c>
      <c r="B4" s="234">
        <f>'Répartion M.D.'!B19</f>
        <v>1344089</v>
      </c>
    </row>
    <row r="5" spans="1:2" ht="12.75">
      <c r="A5" t="s">
        <v>47</v>
      </c>
      <c r="B5" s="234">
        <f>'Répartion M.D.'!B23</f>
        <v>1342872</v>
      </c>
    </row>
    <row r="6" ht="12.75">
      <c r="B6" t="str">
        <f>'Répartion M.D.'!C5</f>
        <v>Dons en  Nature </v>
      </c>
    </row>
    <row r="7" spans="1:2" ht="12.75">
      <c r="A7" t="str">
        <f>A3</f>
        <v>Total Local</v>
      </c>
      <c r="B7" s="234">
        <f>'Répartion M.D.'!C14</f>
        <v>2660361</v>
      </c>
    </row>
    <row r="8" spans="1:2" ht="12.75">
      <c r="A8" t="str">
        <f>A4</f>
        <v>Total National</v>
      </c>
      <c r="B8" s="234">
        <f>'Répartion M.D.'!C19</f>
        <v>138572</v>
      </c>
    </row>
    <row r="9" spans="1:2" ht="12.75">
      <c r="A9" t="str">
        <f>A5</f>
        <v>Total International</v>
      </c>
      <c r="B9" s="234">
        <f>'Répartion M.D.'!C23</f>
        <v>4468134</v>
      </c>
    </row>
    <row r="10" ht="12.75">
      <c r="B10" t="str">
        <f>'Répartion M.D.'!D5</f>
        <v>Dons en € + Nature</v>
      </c>
    </row>
    <row r="11" spans="1:2" ht="12.75">
      <c r="A11" t="str">
        <f>A7</f>
        <v>Total Local</v>
      </c>
      <c r="B11" s="234">
        <f>'Répartion M.D.'!D14</f>
        <v>12611967</v>
      </c>
    </row>
    <row r="12" spans="1:2" ht="12.75">
      <c r="A12" t="str">
        <f>A8</f>
        <v>Total National</v>
      </c>
      <c r="B12" s="234">
        <f>'Répartion M.D.'!D19</f>
        <v>1482661</v>
      </c>
    </row>
    <row r="13" spans="1:2" ht="12.75">
      <c r="A13" t="str">
        <f>A9</f>
        <v>Total International</v>
      </c>
      <c r="B13" s="234">
        <f>'Répartion M.D.'!D23</f>
        <v>5811006</v>
      </c>
    </row>
    <row r="14" ht="12.75">
      <c r="B14" t="str">
        <f>'Répartion M.D.'!E5</f>
        <v>Heures don de soi</v>
      </c>
    </row>
    <row r="15" spans="1:2" ht="12.75">
      <c r="A15" t="str">
        <f>A11</f>
        <v>Total Local</v>
      </c>
      <c r="B15">
        <f>'Répartion M.D.'!E14</f>
        <v>1114315</v>
      </c>
    </row>
    <row r="16" spans="1:2" ht="12.75">
      <c r="A16" t="str">
        <f>A12</f>
        <v>Total National</v>
      </c>
      <c r="B16">
        <f>'Répartion M.D.'!E19</f>
        <v>145483</v>
      </c>
    </row>
    <row r="17" spans="1:2" ht="12.75">
      <c r="A17" t="str">
        <f>A13</f>
        <v>Total International</v>
      </c>
      <c r="B17">
        <f>'Répartion M.D.'!E23</f>
        <v>90598</v>
      </c>
    </row>
    <row r="18" spans="1:2" ht="12.75">
      <c r="A18" t="s">
        <v>88</v>
      </c>
      <c r="B18" s="235">
        <f>'Répartion M.D.'!E25</f>
        <v>118762</v>
      </c>
    </row>
  </sheetData>
  <sheetProtection password="CAC7" sheet="1"/>
  <printOptions horizontalCentered="1" verticalCentered="1"/>
  <pageMargins left="0.43" right="0.3937007874015748" top="0.5905511811023623" bottom="0.4724409448818898" header="0.23" footer="0.3937007874015748"/>
  <pageSetup horizontalDpi="600" verticalDpi="600" orientation="portrait" paperSize="9" scale="80" r:id="rId2"/>
  <headerFooter alignWithMargins="0">
    <oddHeader>&amp;C&amp;"Arial,Gras"&amp;12Livre Blanc 2016-2017 
Multi District 103 FRANCE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B36"/>
  <sheetViews>
    <sheetView showGridLines="0" workbookViewId="0" topLeftCell="A49">
      <selection activeCell="K11" sqref="K11"/>
    </sheetView>
  </sheetViews>
  <sheetFormatPr defaultColWidth="11.421875" defaultRowHeight="12.75"/>
  <cols>
    <col min="1" max="1" width="17.7109375" style="0" customWidth="1"/>
    <col min="9" max="9" width="7.28125" style="0" customWidth="1"/>
  </cols>
  <sheetData>
    <row r="1" ht="12.75">
      <c r="B1" t="str">
        <f>'Répartion M.D.'!B5</f>
        <v>Dons en €</v>
      </c>
    </row>
    <row r="2" spans="1:2" ht="12.75">
      <c r="A2" t="s">
        <v>72</v>
      </c>
      <c r="B2">
        <f>'Répartion M.D.'!B6</f>
        <v>1864679</v>
      </c>
    </row>
    <row r="3" spans="1:2" ht="12.75">
      <c r="A3" t="s">
        <v>73</v>
      </c>
      <c r="B3">
        <f>'Répartion M.D.'!B7</f>
        <v>2028417</v>
      </c>
    </row>
    <row r="4" spans="1:2" ht="12.75">
      <c r="A4" t="s">
        <v>74</v>
      </c>
      <c r="B4">
        <f>'Répartion M.D.'!B8</f>
        <v>115285</v>
      </c>
    </row>
    <row r="5" spans="1:2" ht="12.75">
      <c r="A5" t="s">
        <v>75</v>
      </c>
      <c r="B5">
        <f>'Répartion M.D.'!B9</f>
        <v>2907900</v>
      </c>
    </row>
    <row r="6" spans="1:2" ht="12.75">
      <c r="A6" t="s">
        <v>76</v>
      </c>
      <c r="B6">
        <f>'Répartion M.D.'!B10</f>
        <v>763489</v>
      </c>
    </row>
    <row r="7" spans="1:2" ht="12.75">
      <c r="A7" t="s">
        <v>77</v>
      </c>
      <c r="B7">
        <f>'Répartion M.D.'!B11</f>
        <v>1587260</v>
      </c>
    </row>
    <row r="8" spans="1:2" ht="12.75">
      <c r="A8" t="s">
        <v>78</v>
      </c>
      <c r="B8">
        <f>'Répartion M.D.'!B12</f>
        <v>546425</v>
      </c>
    </row>
    <row r="9" spans="1:2" ht="12.75">
      <c r="A9" t="s">
        <v>79</v>
      </c>
      <c r="B9">
        <f>'Répartion M.D.'!B13</f>
        <v>138151</v>
      </c>
    </row>
    <row r="10" ht="12.75">
      <c r="B10" t="str">
        <f>'Répartion M.D.'!C5</f>
        <v>Dons en  Nature </v>
      </c>
    </row>
    <row r="11" spans="1:2" ht="12.75">
      <c r="A11" t="str">
        <f>A2</f>
        <v>Famille/Cité</v>
      </c>
      <c r="B11">
        <f>'Répartion M.D.'!C6</f>
        <v>1683545</v>
      </c>
    </row>
    <row r="12" spans="1:2" ht="12.75">
      <c r="A12" t="str">
        <f aca="true" t="shared" si="0" ref="A12:A18">A3</f>
        <v>Enfance/Jeunesse</v>
      </c>
      <c r="B12">
        <f>'Répartion M.D.'!C7</f>
        <v>383313</v>
      </c>
    </row>
    <row r="13" spans="1:2" ht="12.75">
      <c r="A13" t="str">
        <f t="shared" si="0"/>
        <v>Environnement</v>
      </c>
      <c r="B13">
        <f>'Répartion M.D.'!C8</f>
        <v>9437</v>
      </c>
    </row>
    <row r="14" spans="1:2" ht="12.75">
      <c r="A14" t="str">
        <f t="shared" si="0"/>
        <v>Malades/Recherche</v>
      </c>
      <c r="B14">
        <f>'Répartion M.D.'!C9</f>
        <v>134453</v>
      </c>
    </row>
    <row r="15" spans="1:2" ht="12.75">
      <c r="A15" t="str">
        <f t="shared" si="0"/>
        <v>Malvoyants</v>
      </c>
      <c r="B15">
        <f>'Répartion M.D.'!C10</f>
        <v>169825</v>
      </c>
    </row>
    <row r="16" spans="1:2" ht="12.75">
      <c r="A16" t="str">
        <f t="shared" si="0"/>
        <v>Autres Handicaps</v>
      </c>
      <c r="B16">
        <f>'Répartion M.D.'!C11</f>
        <v>58914</v>
      </c>
    </row>
    <row r="17" spans="1:2" ht="12.75">
      <c r="A17" t="str">
        <f t="shared" si="0"/>
        <v>Cultures</v>
      </c>
      <c r="B17">
        <f>'Répartion M.D.'!C12</f>
        <v>86827</v>
      </c>
    </row>
    <row r="18" spans="1:2" ht="12.75">
      <c r="A18" t="str">
        <f t="shared" si="0"/>
        <v>Action de district</v>
      </c>
      <c r="B18">
        <f>'Répartion M.D.'!C13</f>
        <v>134047</v>
      </c>
    </row>
    <row r="19" ht="12.75">
      <c r="B19" t="str">
        <f>'Répartion M.D.'!D5</f>
        <v>Dons en € + Nature</v>
      </c>
    </row>
    <row r="20" spans="1:2" ht="12.75">
      <c r="A20" t="str">
        <f>A11</f>
        <v>Famille/Cité</v>
      </c>
      <c r="B20">
        <f>'Répartion M.D.'!D6</f>
        <v>3548224</v>
      </c>
    </row>
    <row r="21" spans="1:2" ht="12.75">
      <c r="A21" t="str">
        <f aca="true" t="shared" si="1" ref="A21:A27">A12</f>
        <v>Enfance/Jeunesse</v>
      </c>
      <c r="B21">
        <f>'Répartion M.D.'!D7</f>
        <v>2411730</v>
      </c>
    </row>
    <row r="22" spans="1:2" ht="12.75">
      <c r="A22" t="str">
        <f t="shared" si="1"/>
        <v>Environnement</v>
      </c>
      <c r="B22">
        <f>'Répartion M.D.'!D8</f>
        <v>124722</v>
      </c>
    </row>
    <row r="23" spans="1:2" ht="12.75">
      <c r="A23" t="str">
        <f t="shared" si="1"/>
        <v>Malades/Recherche</v>
      </c>
      <c r="B23">
        <f>'Répartion M.D.'!D9</f>
        <v>3042353</v>
      </c>
    </row>
    <row r="24" spans="1:2" ht="12.75">
      <c r="A24" t="str">
        <f t="shared" si="1"/>
        <v>Malvoyants</v>
      </c>
      <c r="B24">
        <f>'Répartion M.D.'!D10</f>
        <v>933314</v>
      </c>
    </row>
    <row r="25" spans="1:2" ht="12.75">
      <c r="A25" t="str">
        <f t="shared" si="1"/>
        <v>Autres Handicaps</v>
      </c>
      <c r="B25">
        <f>'Répartion M.D.'!D11</f>
        <v>1646174</v>
      </c>
    </row>
    <row r="26" spans="1:2" ht="12.75">
      <c r="A26" t="str">
        <f>A17</f>
        <v>Cultures</v>
      </c>
      <c r="B26">
        <f>'Répartion M.D.'!D12</f>
        <v>633252</v>
      </c>
    </row>
    <row r="27" spans="1:2" ht="12.75">
      <c r="A27" t="str">
        <f t="shared" si="1"/>
        <v>Action de district</v>
      </c>
      <c r="B27">
        <f>'Répartion M.D.'!D13</f>
        <v>272198</v>
      </c>
    </row>
    <row r="28" ht="12.75">
      <c r="B28" t="str">
        <f>'Répartion M.D.'!E5</f>
        <v>Heures don de soi</v>
      </c>
    </row>
    <row r="29" spans="1:2" ht="12.75">
      <c r="A29" t="str">
        <f>A20</f>
        <v>Famille/Cité</v>
      </c>
      <c r="B29">
        <f>'Répartion M.D.'!E6</f>
        <v>279733</v>
      </c>
    </row>
    <row r="30" spans="1:2" ht="12.75">
      <c r="A30" t="str">
        <f aca="true" t="shared" si="2" ref="A30:A36">A21</f>
        <v>Enfance/Jeunesse</v>
      </c>
      <c r="B30">
        <f>'Répartion M.D.'!E7</f>
        <v>186144</v>
      </c>
    </row>
    <row r="31" spans="1:2" ht="12.75">
      <c r="A31" t="str">
        <f t="shared" si="2"/>
        <v>Environnement</v>
      </c>
      <c r="B31">
        <f>'Répartion M.D.'!E8</f>
        <v>25242</v>
      </c>
    </row>
    <row r="32" spans="1:2" ht="12.75">
      <c r="A32" t="str">
        <f t="shared" si="2"/>
        <v>Malades/Recherche</v>
      </c>
      <c r="B32">
        <f>'Répartion M.D.'!E9</f>
        <v>262335</v>
      </c>
    </row>
    <row r="33" spans="1:2" ht="12.75">
      <c r="A33" t="str">
        <f t="shared" si="2"/>
        <v>Malvoyants</v>
      </c>
      <c r="B33">
        <f>'Répartion M.D.'!E10</f>
        <v>99719</v>
      </c>
    </row>
    <row r="34" spans="1:2" ht="12.75">
      <c r="A34" t="str">
        <f t="shared" si="2"/>
        <v>Autres Handicaps</v>
      </c>
      <c r="B34">
        <f>'Répartion M.D.'!E11</f>
        <v>120279</v>
      </c>
    </row>
    <row r="35" spans="1:2" ht="12.75">
      <c r="A35" t="str">
        <f t="shared" si="2"/>
        <v>Cultures</v>
      </c>
      <c r="B35">
        <f>'Répartion M.D.'!E12</f>
        <v>103079</v>
      </c>
    </row>
    <row r="36" spans="1:2" ht="12.75">
      <c r="A36" t="str">
        <f t="shared" si="2"/>
        <v>Action de district</v>
      </c>
      <c r="B36">
        <f>'Répartion M.D.'!E13</f>
        <v>37784</v>
      </c>
    </row>
  </sheetData>
  <sheetProtection password="CAC7" sheet="1"/>
  <printOptions horizontalCentered="1" verticalCentered="1"/>
  <pageMargins left="0.5905511811023623" right="0.5905511811023623" top="0.3937007874015748" bottom="0.1968503937007874" header="0.31496062992125984" footer="0.31496062992125984"/>
  <pageSetup orientation="portrait" paperSize="9" scale="78" r:id="rId2"/>
  <headerFooter alignWithMargins="0">
    <oddHeader>&amp;C&amp;"Arial,Gras"&amp;12Livre Blanc 2016-2017
Multi District 103 FRANCE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1"/>
  </sheetPr>
  <dimension ref="A1:F27"/>
  <sheetViews>
    <sheetView workbookViewId="0" topLeftCell="A1">
      <selection activeCell="I18" sqref="I18"/>
    </sheetView>
  </sheetViews>
  <sheetFormatPr defaultColWidth="11.421875" defaultRowHeight="12.75"/>
  <cols>
    <col min="1" max="1" width="20.7109375" style="0" customWidth="1"/>
    <col min="2" max="3" width="11.57421875" style="0" bestFit="1" customWidth="1"/>
    <col min="4" max="4" width="12.00390625" style="0" bestFit="1" customWidth="1"/>
    <col min="5" max="6" width="11.57421875" style="0" bestFit="1" customWidth="1"/>
  </cols>
  <sheetData>
    <row r="1" spans="1:6" ht="19.5" customHeight="1">
      <c r="A1" s="379" t="s">
        <v>121</v>
      </c>
      <c r="B1" s="380"/>
      <c r="C1" s="380"/>
      <c r="D1" s="380"/>
      <c r="E1" s="380"/>
      <c r="F1" s="381"/>
    </row>
    <row r="2" spans="1:6" ht="19.5" customHeight="1">
      <c r="A2" s="379" t="s">
        <v>125</v>
      </c>
      <c r="B2" s="387"/>
      <c r="C2" s="387"/>
      <c r="D2" s="387"/>
      <c r="E2" s="387"/>
      <c r="F2" s="387"/>
    </row>
    <row r="3" spans="1:6" ht="19.5" customHeight="1">
      <c r="A3" s="274"/>
      <c r="B3" s="275"/>
      <c r="C3" s="275"/>
      <c r="D3" s="275"/>
      <c r="E3" s="275"/>
      <c r="F3" s="275"/>
    </row>
    <row r="4" ht="13.5" thickBot="1">
      <c r="A4" s="249"/>
    </row>
    <row r="5" spans="1:6" ht="25.5">
      <c r="A5" s="250" t="s">
        <v>97</v>
      </c>
      <c r="B5" s="251" t="s">
        <v>98</v>
      </c>
      <c r="C5" s="251" t="s">
        <v>99</v>
      </c>
      <c r="D5" s="252" t="s">
        <v>100</v>
      </c>
      <c r="E5" s="253" t="s">
        <v>101</v>
      </c>
      <c r="F5" s="252" t="s">
        <v>55</v>
      </c>
    </row>
    <row r="6" spans="1:6" ht="13.5" thickBot="1">
      <c r="A6" s="254"/>
      <c r="B6" s="255" t="s">
        <v>102</v>
      </c>
      <c r="C6" s="256"/>
      <c r="D6" s="257"/>
      <c r="E6" s="258"/>
      <c r="F6" s="259" t="s">
        <v>124</v>
      </c>
    </row>
    <row r="7" spans="1:6" ht="19.5" customHeight="1">
      <c r="A7" s="278" t="s">
        <v>32</v>
      </c>
      <c r="B7" s="265">
        <v>71</v>
      </c>
      <c r="C7" s="266">
        <v>71</v>
      </c>
      <c r="D7" s="282">
        <f aca="true" t="shared" si="0" ref="D7:D21">SUM(B7-C7)</f>
        <v>0</v>
      </c>
      <c r="E7" s="283">
        <f aca="true" t="shared" si="1" ref="E7:E21">(C7)/B7</f>
        <v>1</v>
      </c>
      <c r="F7" s="284">
        <f>'Multi-District 103'!$B63</f>
        <v>1651</v>
      </c>
    </row>
    <row r="8" spans="1:6" ht="19.5" customHeight="1">
      <c r="A8" s="279" t="s">
        <v>103</v>
      </c>
      <c r="B8" s="267">
        <v>80</v>
      </c>
      <c r="C8" s="268">
        <v>65</v>
      </c>
      <c r="D8" s="285">
        <f t="shared" si="0"/>
        <v>15</v>
      </c>
      <c r="E8" s="286">
        <f t="shared" si="1"/>
        <v>0.8125</v>
      </c>
      <c r="F8" s="284">
        <f>'Multi-District 103'!$B64</f>
        <v>1251</v>
      </c>
    </row>
    <row r="9" spans="1:6" ht="19.5" customHeight="1">
      <c r="A9" s="280" t="s">
        <v>104</v>
      </c>
      <c r="B9" s="267">
        <v>64</v>
      </c>
      <c r="C9" s="268">
        <v>64</v>
      </c>
      <c r="D9" s="285">
        <f t="shared" si="0"/>
        <v>0</v>
      </c>
      <c r="E9" s="286">
        <f t="shared" si="1"/>
        <v>1</v>
      </c>
      <c r="F9" s="284">
        <f>'Multi-District 103'!$B65</f>
        <v>1528</v>
      </c>
    </row>
    <row r="10" spans="1:6" ht="19.5" customHeight="1">
      <c r="A10" s="280" t="s">
        <v>105</v>
      </c>
      <c r="B10" s="269">
        <v>70</v>
      </c>
      <c r="C10" s="270">
        <v>70</v>
      </c>
      <c r="D10" s="285">
        <f t="shared" si="0"/>
        <v>0</v>
      </c>
      <c r="E10" s="286">
        <f t="shared" si="1"/>
        <v>1</v>
      </c>
      <c r="F10" s="284">
        <f>'Multi-District 103'!$B66</f>
        <v>1490</v>
      </c>
    </row>
    <row r="11" spans="1:6" ht="19.5" customHeight="1">
      <c r="A11" s="280" t="s">
        <v>106</v>
      </c>
      <c r="B11" s="271">
        <v>92</v>
      </c>
      <c r="C11" s="267">
        <v>90</v>
      </c>
      <c r="D11" s="285">
        <f t="shared" si="0"/>
        <v>2</v>
      </c>
      <c r="E11" s="286">
        <f t="shared" si="1"/>
        <v>0.9782608695652174</v>
      </c>
      <c r="F11" s="284">
        <f>'Multi-District 103'!$B67</f>
        <v>2325</v>
      </c>
    </row>
    <row r="12" spans="1:6" ht="19.5" customHeight="1">
      <c r="A12" s="280" t="s">
        <v>107</v>
      </c>
      <c r="B12" s="267">
        <v>111</v>
      </c>
      <c r="C12" s="267">
        <v>102</v>
      </c>
      <c r="D12" s="285">
        <f t="shared" si="0"/>
        <v>9</v>
      </c>
      <c r="E12" s="286">
        <f t="shared" si="1"/>
        <v>0.918918918918919</v>
      </c>
      <c r="F12" s="284">
        <f>'Multi-District 103'!$B68</f>
        <v>2372</v>
      </c>
    </row>
    <row r="13" spans="1:6" ht="19.5" customHeight="1">
      <c r="A13" s="280" t="s">
        <v>108</v>
      </c>
      <c r="B13" s="267">
        <v>55</v>
      </c>
      <c r="C13" s="267">
        <v>43</v>
      </c>
      <c r="D13" s="285">
        <f t="shared" si="0"/>
        <v>12</v>
      </c>
      <c r="E13" s="286">
        <f t="shared" si="1"/>
        <v>0.7818181818181819</v>
      </c>
      <c r="F13" s="287">
        <f>'Multi-District 103'!$B69</f>
        <v>841</v>
      </c>
    </row>
    <row r="14" spans="1:6" ht="19.5" customHeight="1">
      <c r="A14" s="280" t="s">
        <v>109</v>
      </c>
      <c r="B14" s="267">
        <v>78</v>
      </c>
      <c r="C14" s="268">
        <v>78</v>
      </c>
      <c r="D14" s="285">
        <f t="shared" si="0"/>
        <v>0</v>
      </c>
      <c r="E14" s="286">
        <f t="shared" si="1"/>
        <v>1</v>
      </c>
      <c r="F14" s="284">
        <f>'Multi-District 103'!$B70</f>
        <v>1439</v>
      </c>
    </row>
    <row r="15" spans="1:6" ht="19.5" customHeight="1">
      <c r="A15" s="280" t="s">
        <v>110</v>
      </c>
      <c r="B15" s="267">
        <v>46</v>
      </c>
      <c r="C15" s="267">
        <v>46</v>
      </c>
      <c r="D15" s="285">
        <f t="shared" si="0"/>
        <v>0</v>
      </c>
      <c r="E15" s="286">
        <f t="shared" si="1"/>
        <v>1</v>
      </c>
      <c r="F15" s="284">
        <f>'Multi-District 103'!$B71</f>
        <v>761</v>
      </c>
    </row>
    <row r="16" spans="1:6" ht="19.5" customHeight="1">
      <c r="A16" s="280" t="s">
        <v>36</v>
      </c>
      <c r="B16" s="267">
        <v>106</v>
      </c>
      <c r="C16" s="268">
        <v>72</v>
      </c>
      <c r="D16" s="285">
        <f t="shared" si="0"/>
        <v>34</v>
      </c>
      <c r="E16" s="286">
        <f t="shared" si="1"/>
        <v>0.6792452830188679</v>
      </c>
      <c r="F16" s="284">
        <f>'Multi-District 103'!$B72</f>
        <v>1596</v>
      </c>
    </row>
    <row r="17" spans="1:6" ht="19.5" customHeight="1">
      <c r="A17" s="280" t="s">
        <v>37</v>
      </c>
      <c r="B17" s="267">
        <v>70</v>
      </c>
      <c r="C17" s="267">
        <v>60</v>
      </c>
      <c r="D17" s="285">
        <f t="shared" si="0"/>
        <v>10</v>
      </c>
      <c r="E17" s="286">
        <f t="shared" si="1"/>
        <v>0.8571428571428571</v>
      </c>
      <c r="F17" s="287">
        <f>'Multi-District 103'!$B73</f>
        <v>1415</v>
      </c>
    </row>
    <row r="18" spans="1:6" ht="19.5" customHeight="1">
      <c r="A18" s="280" t="s">
        <v>111</v>
      </c>
      <c r="B18" s="269">
        <v>83</v>
      </c>
      <c r="C18" s="269">
        <v>80</v>
      </c>
      <c r="D18" s="285">
        <f t="shared" si="0"/>
        <v>3</v>
      </c>
      <c r="E18" s="286">
        <f t="shared" si="1"/>
        <v>0.963855421686747</v>
      </c>
      <c r="F18" s="284">
        <f>'Multi-District 103'!$B74</f>
        <v>1755</v>
      </c>
    </row>
    <row r="19" spans="1:6" ht="19.5" customHeight="1">
      <c r="A19" s="280" t="s">
        <v>112</v>
      </c>
      <c r="B19" s="269">
        <v>116</v>
      </c>
      <c r="C19" s="270">
        <v>116</v>
      </c>
      <c r="D19" s="285">
        <f t="shared" si="0"/>
        <v>0</v>
      </c>
      <c r="E19" s="286">
        <f t="shared" si="1"/>
        <v>1</v>
      </c>
      <c r="F19" s="284">
        <f>'Multi-District 103'!$B75</f>
        <v>2482</v>
      </c>
    </row>
    <row r="20" spans="1:6" ht="19.5" customHeight="1">
      <c r="A20" s="280" t="s">
        <v>113</v>
      </c>
      <c r="B20" s="271">
        <v>71</v>
      </c>
      <c r="C20" s="267">
        <v>55</v>
      </c>
      <c r="D20" s="285">
        <f t="shared" si="0"/>
        <v>16</v>
      </c>
      <c r="E20" s="286">
        <f t="shared" si="1"/>
        <v>0.7746478873239436</v>
      </c>
      <c r="F20" s="284">
        <f>'Multi-District 103'!$B76</f>
        <v>1195</v>
      </c>
    </row>
    <row r="21" spans="1:6" ht="19.5" customHeight="1" thickBot="1">
      <c r="A21" s="281" t="s">
        <v>114</v>
      </c>
      <c r="B21" s="272">
        <v>92</v>
      </c>
      <c r="C21" s="273">
        <v>67</v>
      </c>
      <c r="D21" s="288">
        <f t="shared" si="0"/>
        <v>25</v>
      </c>
      <c r="E21" s="289">
        <f t="shared" si="1"/>
        <v>0.7282608695652174</v>
      </c>
      <c r="F21" s="290">
        <f>'Multi-District 103'!$B77</f>
        <v>1350</v>
      </c>
    </row>
    <row r="22" ht="12.75">
      <c r="A22" s="249"/>
    </row>
    <row r="23" spans="1:6" ht="12.75">
      <c r="A23" s="260"/>
      <c r="B23" s="261"/>
      <c r="C23" s="261"/>
      <c r="D23" s="262"/>
      <c r="E23" s="261"/>
      <c r="F23" s="261"/>
    </row>
    <row r="24" spans="1:5" ht="12.75">
      <c r="A24" s="260"/>
      <c r="B24" s="261"/>
      <c r="C24" s="233"/>
      <c r="D24" s="263"/>
      <c r="E24" s="233"/>
    </row>
    <row r="25" spans="1:6" ht="19.5" customHeight="1">
      <c r="A25" s="277" t="s">
        <v>115</v>
      </c>
      <c r="B25" s="291">
        <f>SUM(B7:B21)</f>
        <v>1205</v>
      </c>
      <c r="C25" s="291">
        <f>SUM(C7:C21)</f>
        <v>1079</v>
      </c>
      <c r="D25" s="292">
        <f>SUM(D7:D21)</f>
        <v>126</v>
      </c>
      <c r="E25" s="293"/>
      <c r="F25" s="291">
        <f>SUM(F7:F21)</f>
        <v>23451</v>
      </c>
    </row>
    <row r="26" spans="1:6" ht="19.5" customHeight="1">
      <c r="A26" s="276"/>
      <c r="B26" s="233"/>
      <c r="C26" s="233"/>
      <c r="D26" s="263"/>
      <c r="E26" s="233"/>
      <c r="F26" s="233"/>
    </row>
    <row r="27" spans="1:6" ht="20.25" customHeight="1">
      <c r="A27" s="382" t="s">
        <v>116</v>
      </c>
      <c r="B27" s="383"/>
      <c r="C27" s="384"/>
      <c r="D27" s="294">
        <f>(C25)/B25</f>
        <v>0.8954356846473029</v>
      </c>
      <c r="E27" s="385" t="s">
        <v>123</v>
      </c>
      <c r="F27" s="386"/>
    </row>
  </sheetData>
  <sheetProtection password="CAC7" sheet="1" objects="1" scenarios="1"/>
  <mergeCells count="4">
    <mergeCell ref="A1:F1"/>
    <mergeCell ref="A27:C27"/>
    <mergeCell ref="E27:F27"/>
    <mergeCell ref="A2:F2"/>
  </mergeCells>
  <printOptions horizontalCentered="1" verticalCentered="1"/>
  <pageMargins left="0.7874015748031497" right="0.7874015748031497" top="0.984251968503937" bottom="0.984251968503937" header="0.5118110236220472" footer="0.5118110236220472"/>
  <pageSetup orientation="portrait" paperSize="9" r:id="rId1"/>
  <headerFooter alignWithMargins="0">
    <oddHeader>&amp;CLivre Blanc 2017-2018
Multi District 103 FRANCE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LB MATRICE compilation  Districts 2015</dc:title>
  <dc:subject/>
  <dc:creator>Jean-Claude NOEL</dc:creator>
  <cp:keywords/>
  <dc:description/>
  <cp:lastModifiedBy>JCN</cp:lastModifiedBy>
  <cp:lastPrinted>2015-02-13T15:06:00Z</cp:lastPrinted>
  <dcterms:created xsi:type="dcterms:W3CDTF">2004-05-03T12:42:23Z</dcterms:created>
  <dcterms:modified xsi:type="dcterms:W3CDTF">2018-10-08T08:48:51Z</dcterms:modified>
  <cp:category/>
  <cp:version/>
  <cp:contentType/>
  <cp:contentStatus/>
</cp:coreProperties>
</file>